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NR\"/>
    </mc:Choice>
  </mc:AlternateContent>
  <xr:revisionPtr revIDLastSave="0" documentId="13_ncr:1_{921C497D-1DCC-4CED-A51E-2FB5EAEF4736}" xr6:coauthVersionLast="47" xr6:coauthVersionMax="47" xr10:uidLastSave="{00000000-0000-0000-0000-000000000000}"/>
  <bookViews>
    <workbookView xWindow="-12" yWindow="-528" windowWidth="23064" windowHeight="12432" xr2:uid="{00000000-000D-0000-FFFF-FFFF00000000}"/>
  </bookViews>
  <sheets>
    <sheet name="京浜・東日本" sheetId="182" r:id="rId1"/>
    <sheet name="京浜・東日本 (VTX3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京浜・東日本!$A$7:$AI$39</definedName>
    <definedName name="_xlnm._FilterDatabase" localSheetId="1" hidden="1">'京浜・東日本 (VTX3)'!$A$7:$AU$7</definedName>
    <definedName name="_xlnm._FilterDatabase" localSheetId="3" hidden="1">'九州  '!$A$6:$AE$32</definedName>
    <definedName name="_xlnm._FilterDatabase" localSheetId="2" hidden="1">'阪神・西日本  '!$A$4:$V$31</definedName>
    <definedName name="_xlnm._FilterDatabase" localSheetId="4" hidden="1">'日本海 北海道   '!$A$17:$W$35</definedName>
    <definedName name="_xlnm.Print_Area" localSheetId="0">京浜・東日本!$A$1:$AA$39</definedName>
    <definedName name="_xlnm.Print_Area" localSheetId="1">'京浜・東日本 (VTX3)'!$C$1:$Y$17</definedName>
    <definedName name="_xlnm.Print_Area" localSheetId="3">'九州  '!$A$1:$O$31</definedName>
    <definedName name="_xlnm.Print_Area" localSheetId="2">'阪神・西日本  '!$A$1:$U$31</definedName>
    <definedName name="_xlnm.Print_Area" localSheetId="4">'日本海 北海道   '!$A$1:$V$35</definedName>
  </definedNames>
  <calcPr calcId="181029"/>
</workbook>
</file>

<file path=xl/calcChain.xml><?xml version="1.0" encoding="utf-8"?>
<calcChain xmlns="http://schemas.openxmlformats.org/spreadsheetml/2006/main">
  <c r="H15" i="183" l="1"/>
  <c r="B31" i="161"/>
  <c r="C30" i="161"/>
  <c r="C25" i="161"/>
  <c r="B25" i="161"/>
  <c r="C24" i="161"/>
  <c r="B23" i="161"/>
  <c r="C33" i="163"/>
  <c r="B31" i="163"/>
  <c r="B13" i="163"/>
  <c r="B28" i="163"/>
  <c r="C27" i="163"/>
  <c r="B27" i="163"/>
  <c r="D24" i="162"/>
  <c r="C33" i="182"/>
  <c r="C37" i="182"/>
  <c r="C34" i="182"/>
  <c r="D33" i="182"/>
  <c r="D32" i="182"/>
  <c r="C32" i="182"/>
  <c r="B34" i="163"/>
  <c r="B32" i="163"/>
  <c r="B30" i="163"/>
  <c r="B29" i="163"/>
  <c r="D8" i="162"/>
  <c r="F8" i="162" s="1"/>
  <c r="C28" i="162"/>
  <c r="C26" i="162"/>
  <c r="C25" i="162"/>
  <c r="B25" i="162"/>
  <c r="B24" i="162"/>
  <c r="B23" i="162"/>
  <c r="C26" i="161"/>
  <c r="B27" i="161"/>
  <c r="C31" i="161"/>
  <c r="B24" i="161"/>
  <c r="C23" i="161"/>
  <c r="C28" i="161"/>
  <c r="C36" i="182"/>
  <c r="C35" i="182"/>
  <c r="D34" i="182"/>
  <c r="C39" i="182"/>
  <c r="C38" i="182"/>
  <c r="C30" i="162"/>
  <c r="B30" i="162"/>
  <c r="B28" i="162"/>
  <c r="D15" i="183"/>
  <c r="C24" i="162"/>
  <c r="C23" i="162"/>
  <c r="D38" i="182"/>
  <c r="H8" i="183"/>
  <c r="F8" i="183" s="1"/>
  <c r="D37" i="182"/>
  <c r="D35" i="182"/>
  <c r="C27" i="161"/>
  <c r="D5" i="163"/>
  <c r="D8" i="163" s="1"/>
  <c r="D6" i="163"/>
  <c r="D9" i="163" s="1"/>
  <c r="D7" i="163"/>
  <c r="D10" i="163" s="1"/>
  <c r="C27" i="162"/>
  <c r="D7" i="162"/>
  <c r="D15" i="162" s="1"/>
  <c r="D9" i="162"/>
  <c r="D17" i="162" s="1"/>
  <c r="D25" i="162" s="1"/>
  <c r="D10" i="162"/>
  <c r="D18" i="162" s="1"/>
  <c r="D11" i="162"/>
  <c r="D19" i="162" s="1"/>
  <c r="D12" i="162"/>
  <c r="D20" i="162" s="1"/>
  <c r="D13" i="162"/>
  <c r="D21" i="162" s="1"/>
  <c r="D14" i="162"/>
  <c r="D22" i="162" s="1"/>
  <c r="D16" i="162" l="1"/>
  <c r="L8" i="162"/>
  <c r="J7" i="162"/>
  <c r="J23" i="162" s="1"/>
  <c r="K8" i="162"/>
  <c r="N10" i="162"/>
  <c r="O8" i="162"/>
  <c r="O7" i="162"/>
  <c r="B12" i="163"/>
  <c r="D27" i="162"/>
  <c r="D30" i="162"/>
  <c r="E30" i="162" s="1"/>
  <c r="D29" i="162"/>
  <c r="D26" i="162"/>
  <c r="D28" i="162"/>
  <c r="B33" i="163"/>
  <c r="J15" i="162" l="1"/>
  <c r="B26" i="162"/>
  <c r="D20" i="163"/>
  <c r="D21" i="163"/>
  <c r="D22" i="163"/>
  <c r="D13" i="163"/>
  <c r="P6" i="163"/>
  <c r="P9" i="163" s="1"/>
  <c r="P12" i="163" s="1"/>
  <c r="E5" i="163"/>
  <c r="D31" i="163" l="1"/>
  <c r="G22" i="163"/>
  <c r="N21" i="163"/>
  <c r="N30" i="163" s="1"/>
  <c r="D30" i="163"/>
  <c r="G20" i="163"/>
  <c r="G29" i="163" s="1"/>
  <c r="D29" i="163"/>
  <c r="P20" i="163"/>
  <c r="P29" i="163" s="1"/>
  <c r="N20" i="163"/>
  <c r="N29" i="163" s="1"/>
  <c r="O20" i="163"/>
  <c r="O29" i="163" s="1"/>
  <c r="G21" i="163"/>
  <c r="G30" i="163" s="1"/>
  <c r="Q20" i="163"/>
  <c r="Q29" i="163" s="1"/>
  <c r="R20" i="163"/>
  <c r="R29" i="163" s="1"/>
  <c r="U20" i="163"/>
  <c r="U29" i="163" s="1"/>
  <c r="E20" i="163"/>
  <c r="E29" i="163" s="1"/>
  <c r="O38" i="182"/>
  <c r="P38" i="182"/>
  <c r="R21" i="163"/>
  <c r="R30" i="163" s="1"/>
  <c r="M21" i="163"/>
  <c r="M30" i="163" s="1"/>
  <c r="Q21" i="163"/>
  <c r="Q30" i="163" s="1"/>
  <c r="V21" i="163"/>
  <c r="V30" i="163" s="1"/>
  <c r="O21" i="163"/>
  <c r="O30" i="163" s="1"/>
  <c r="D12" i="163"/>
  <c r="O7" i="163"/>
  <c r="O10" i="163" s="1"/>
  <c r="O13" i="163" s="1"/>
  <c r="H7" i="163"/>
  <c r="H10" i="163" s="1"/>
  <c r="H13" i="163" s="1"/>
  <c r="E6" i="163"/>
  <c r="E9" i="163" s="1"/>
  <c r="E12" i="163" s="1"/>
  <c r="M6" i="163"/>
  <c r="M9" i="163" s="1"/>
  <c r="M12" i="163" s="1"/>
  <c r="K7" i="163"/>
  <c r="K10" i="163" s="1"/>
  <c r="K13" i="163" s="1"/>
  <c r="J6" i="163"/>
  <c r="J9" i="163" s="1"/>
  <c r="J12" i="163" s="1"/>
  <c r="Q6" i="163"/>
  <c r="Q9" i="163" s="1"/>
  <c r="Q12" i="163" s="1"/>
  <c r="L7" i="163"/>
  <c r="L10" i="163" s="1"/>
  <c r="L13" i="163" s="1"/>
  <c r="G6" i="163"/>
  <c r="G9" i="163" s="1"/>
  <c r="G12" i="163" s="1"/>
  <c r="J7" i="163"/>
  <c r="J10" i="163" s="1"/>
  <c r="J13" i="163" s="1"/>
  <c r="K6" i="163"/>
  <c r="K9" i="163" s="1"/>
  <c r="K12" i="163" s="1"/>
  <c r="E7" i="163"/>
  <c r="E10" i="163" s="1"/>
  <c r="E13" i="163" s="1"/>
  <c r="M7" i="163"/>
  <c r="M10" i="163" s="1"/>
  <c r="M13" i="163" s="1"/>
  <c r="R7" i="163"/>
  <c r="R10" i="163" s="1"/>
  <c r="R13" i="163" s="1"/>
  <c r="D23" i="163" l="1"/>
  <c r="D32" i="163" s="1"/>
  <c r="D24" i="163"/>
  <c r="D18" i="163"/>
  <c r="L5" i="163"/>
  <c r="L8" i="163" s="1"/>
  <c r="L11" i="163" s="1"/>
  <c r="E11" i="162"/>
  <c r="E19" i="162" s="1"/>
  <c r="E27" i="162" s="1"/>
  <c r="T38" i="182"/>
  <c r="T37" i="182"/>
  <c r="R37" i="182"/>
  <c r="G38" i="182"/>
  <c r="S38" i="182"/>
  <c r="R38" i="182"/>
  <c r="Y38" i="182"/>
  <c r="X38" i="182"/>
  <c r="D26" i="163"/>
  <c r="D35" i="163" s="1"/>
  <c r="H24" i="163" l="1"/>
  <c r="D33" i="163"/>
  <c r="D27" i="163"/>
  <c r="E18" i="163"/>
  <c r="E27" i="163" s="1"/>
  <c r="J18" i="163"/>
  <c r="J27" i="163" s="1"/>
  <c r="O18" i="163"/>
  <c r="O27" i="163" s="1"/>
  <c r="P18" i="163"/>
  <c r="P27" i="163" s="1"/>
  <c r="O11" i="162"/>
  <c r="O19" i="162" s="1"/>
  <c r="O27" i="162" s="1"/>
  <c r="K5" i="163"/>
  <c r="K8" i="163" s="1"/>
  <c r="K11" i="163" s="1"/>
  <c r="I5" i="163"/>
  <c r="I8" i="163" s="1"/>
  <c r="I11" i="163" s="1"/>
  <c r="F5" i="163"/>
  <c r="F8" i="163" s="1"/>
  <c r="F11" i="163" s="1"/>
  <c r="G5" i="163"/>
  <c r="G8" i="163" s="1"/>
  <c r="G11" i="163" s="1"/>
  <c r="D11" i="163"/>
  <c r="E8" i="163"/>
  <c r="E11" i="163" s="1"/>
  <c r="D25" i="163" l="1"/>
  <c r="O9" i="162"/>
  <c r="F12" i="161"/>
  <c r="Q12" i="161" s="1"/>
  <c r="F13" i="161"/>
  <c r="T13" i="161" s="1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I8" i="183"/>
  <c r="I14" i="183" s="1"/>
  <c r="H14" i="183"/>
  <c r="AB5" i="182"/>
  <c r="I25" i="163" l="1"/>
  <c r="I34" i="163" s="1"/>
  <c r="D34" i="163"/>
  <c r="J14" i="183"/>
  <c r="J9" i="183"/>
  <c r="G32" i="182"/>
  <c r="H35" i="182"/>
  <c r="F33" i="182"/>
  <c r="AA37" i="182"/>
  <c r="F24" i="162"/>
  <c r="O16" i="162"/>
  <c r="J25" i="163"/>
  <c r="J34" i="163" s="1"/>
  <c r="O25" i="163"/>
  <c r="O34" i="163" s="1"/>
  <c r="T12" i="161"/>
  <c r="M9" i="162"/>
  <c r="F30" i="161"/>
  <c r="E14" i="162"/>
  <c r="Q13" i="161"/>
  <c r="F21" i="161"/>
  <c r="M13" i="161"/>
  <c r="J13" i="161"/>
  <c r="O13" i="161"/>
  <c r="P13" i="161"/>
  <c r="P11" i="183"/>
  <c r="Q11" i="183"/>
  <c r="Q13" i="183"/>
  <c r="F15" i="183"/>
  <c r="N9" i="183"/>
  <c r="P9" i="183"/>
  <c r="Q9" i="183"/>
  <c r="P13" i="183"/>
  <c r="P15" i="183"/>
  <c r="Q15" i="183"/>
  <c r="K37" i="182"/>
  <c r="V12" i="183"/>
  <c r="P37" i="182"/>
  <c r="H9" i="183"/>
  <c r="F9" i="183" s="1"/>
  <c r="S9" i="183"/>
  <c r="M10" i="183"/>
  <c r="H11" i="183"/>
  <c r="F11" i="183" s="1"/>
  <c r="S11" i="183"/>
  <c r="M12" i="183"/>
  <c r="H13" i="183"/>
  <c r="S13" i="183"/>
  <c r="M14" i="183"/>
  <c r="S15" i="183"/>
  <c r="J12" i="183"/>
  <c r="Q37" i="182"/>
  <c r="I9" i="183"/>
  <c r="T9" i="183"/>
  <c r="N10" i="183"/>
  <c r="I11" i="183"/>
  <c r="T11" i="183"/>
  <c r="N12" i="183"/>
  <c r="I13" i="183"/>
  <c r="T13" i="183"/>
  <c r="N14" i="183"/>
  <c r="I15" i="183"/>
  <c r="T15" i="183"/>
  <c r="S37" i="182"/>
  <c r="V9" i="183"/>
  <c r="P10" i="183"/>
  <c r="J11" i="183"/>
  <c r="V11" i="183"/>
  <c r="P12" i="183"/>
  <c r="J13" i="183"/>
  <c r="V13" i="183"/>
  <c r="J15" i="183"/>
  <c r="V15" i="183"/>
  <c r="S32" i="182"/>
  <c r="Y37" i="182"/>
  <c r="G33" i="182"/>
  <c r="G34" i="182"/>
  <c r="G37" i="182"/>
  <c r="K9" i="183"/>
  <c r="Q10" i="183"/>
  <c r="K11" i="183"/>
  <c r="Q12" i="183"/>
  <c r="K13" i="183"/>
  <c r="K15" i="183"/>
  <c r="J10" i="183"/>
  <c r="V14" i="183"/>
  <c r="G35" i="182"/>
  <c r="G36" i="182"/>
  <c r="M9" i="183"/>
  <c r="H10" i="183"/>
  <c r="F10" i="183" s="1"/>
  <c r="S10" i="183"/>
  <c r="M11" i="183"/>
  <c r="H12" i="183"/>
  <c r="S12" i="183"/>
  <c r="M13" i="183"/>
  <c r="I10" i="183"/>
  <c r="T10" i="183"/>
  <c r="N11" i="183"/>
  <c r="I12" i="183"/>
  <c r="T12" i="183"/>
  <c r="N13" i="183"/>
  <c r="K10" i="183"/>
  <c r="K12" i="183"/>
  <c r="O39" i="182" l="1"/>
  <c r="P39" i="182"/>
  <c r="S39" i="182"/>
  <c r="V39" i="182"/>
  <c r="T39" i="182"/>
  <c r="R39" i="182"/>
  <c r="W39" i="182"/>
  <c r="G39" i="182"/>
  <c r="E36" i="182"/>
  <c r="I34" i="182"/>
  <c r="K24" i="162"/>
  <c r="K16" i="162"/>
  <c r="L24" i="162"/>
  <c r="L16" i="162"/>
  <c r="O24" i="162"/>
  <c r="F16" i="162"/>
  <c r="O17" i="162"/>
  <c r="M17" i="162"/>
  <c r="Q21" i="161"/>
  <c r="T21" i="161"/>
  <c r="T30" i="161"/>
  <c r="Q30" i="161"/>
  <c r="K33" i="182"/>
  <c r="L33" i="182"/>
  <c r="M33" i="182"/>
  <c r="J36" i="182"/>
  <c r="I32" i="182"/>
  <c r="E35" i="182"/>
  <c r="I35" i="182"/>
  <c r="F32" i="182"/>
  <c r="R32" i="182"/>
  <c r="L34" i="182"/>
  <c r="U35" i="182"/>
  <c r="U36" i="182"/>
  <c r="S36" i="182"/>
  <c r="K35" i="182"/>
  <c r="M35" i="182"/>
  <c r="S34" i="182"/>
  <c r="S35" i="182"/>
  <c r="R33" i="182"/>
  <c r="M34" i="182"/>
  <c r="R34" i="182"/>
  <c r="N34" i="182"/>
  <c r="N33" i="182"/>
  <c r="H36" i="182"/>
  <c r="H32" i="182"/>
  <c r="F34" i="182"/>
  <c r="S33" i="182"/>
  <c r="J32" i="182"/>
  <c r="I36" i="182"/>
  <c r="K34" i="182"/>
  <c r="O25" i="162" l="1"/>
  <c r="M25" i="162"/>
  <c r="C29" i="161" l="1"/>
  <c r="C29" i="162"/>
  <c r="B29" i="162" l="1"/>
  <c r="B29" i="161"/>
  <c r="F8" i="161"/>
  <c r="F9" i="161"/>
  <c r="L8" i="161" l="1"/>
  <c r="K8" i="161"/>
  <c r="F27" i="161"/>
  <c r="T9" i="161"/>
  <c r="J8" i="161"/>
  <c r="N8" i="161" s="1"/>
  <c r="M9" i="161"/>
  <c r="Q9" i="161"/>
  <c r="T8" i="161"/>
  <c r="O9" i="161"/>
  <c r="D19" i="163"/>
  <c r="D23" i="162"/>
  <c r="F5" i="161"/>
  <c r="F6" i="161"/>
  <c r="F24" i="161" s="1"/>
  <c r="F7" i="161"/>
  <c r="F10" i="161"/>
  <c r="F11" i="161"/>
  <c r="T11" i="161" s="1"/>
  <c r="T20" i="161" s="1"/>
  <c r="B28" i="161"/>
  <c r="S5" i="161" l="1"/>
  <c r="S14" i="161" s="1"/>
  <c r="S23" i="161" s="1"/>
  <c r="T5" i="161"/>
  <c r="K26" i="161"/>
  <c r="K17" i="161"/>
  <c r="N17" i="161"/>
  <c r="N26" i="161"/>
  <c r="R10" i="161"/>
  <c r="R19" i="161" s="1"/>
  <c r="G7" i="161"/>
  <c r="G25" i="161" s="1"/>
  <c r="H7" i="161"/>
  <c r="H16" i="161" s="1"/>
  <c r="G5" i="161"/>
  <c r="G14" i="161" s="1"/>
  <c r="G23" i="161" s="1"/>
  <c r="L7" i="162"/>
  <c r="D28" i="163"/>
  <c r="N19" i="163"/>
  <c r="N28" i="163" s="1"/>
  <c r="O19" i="163"/>
  <c r="O28" i="163" s="1"/>
  <c r="M19" i="163"/>
  <c r="M28" i="163" s="1"/>
  <c r="F19" i="163"/>
  <c r="F28" i="163" s="1"/>
  <c r="S19" i="163"/>
  <c r="S28" i="163" s="1"/>
  <c r="T19" i="163"/>
  <c r="T28" i="163" s="1"/>
  <c r="Q19" i="163"/>
  <c r="Q28" i="163" s="1"/>
  <c r="H5" i="161"/>
  <c r="L17" i="161"/>
  <c r="L26" i="161"/>
  <c r="J17" i="161"/>
  <c r="J26" i="161"/>
  <c r="Q27" i="161"/>
  <c r="Q18" i="161"/>
  <c r="M27" i="161"/>
  <c r="M18" i="161"/>
  <c r="M26" i="163"/>
  <c r="M35" i="163" s="1"/>
  <c r="O26" i="163"/>
  <c r="O35" i="163" s="1"/>
  <c r="H33" i="163"/>
  <c r="E12" i="162"/>
  <c r="E28" i="162" s="1"/>
  <c r="E22" i="162"/>
  <c r="F22" i="161"/>
  <c r="T22" i="161" s="1"/>
  <c r="F31" i="161"/>
  <c r="T31" i="161" s="1"/>
  <c r="G6" i="161"/>
  <c r="G15" i="161" s="1"/>
  <c r="I23" i="163"/>
  <c r="I32" i="163" s="1"/>
  <c r="G23" i="163"/>
  <c r="G32" i="163" s="1"/>
  <c r="I22" i="163"/>
  <c r="I31" i="163" s="1"/>
  <c r="G31" i="163"/>
  <c r="I7" i="162"/>
  <c r="I23" i="162" s="1"/>
  <c r="L26" i="163"/>
  <c r="L35" i="163" s="1"/>
  <c r="V22" i="163"/>
  <c r="V31" i="163" s="1"/>
  <c r="H22" i="163"/>
  <c r="H31" i="163" s="1"/>
  <c r="T6" i="161"/>
  <c r="T15" i="161" s="1"/>
  <c r="O14" i="162"/>
  <c r="J6" i="161"/>
  <c r="E13" i="162"/>
  <c r="E29" i="162" s="1"/>
  <c r="F29" i="161"/>
  <c r="F20" i="161"/>
  <c r="R11" i="161"/>
  <c r="R20" i="161" s="1"/>
  <c r="T7" i="161"/>
  <c r="J7" i="161"/>
  <c r="J16" i="161" s="1"/>
  <c r="F25" i="161"/>
  <c r="F16" i="161"/>
  <c r="D7" i="161"/>
  <c r="D16" i="161" s="1"/>
  <c r="K26" i="163"/>
  <c r="K35" i="163" s="1"/>
  <c r="J26" i="163"/>
  <c r="J35" i="163" s="1"/>
  <c r="O27" i="161"/>
  <c r="T23" i="163"/>
  <c r="T32" i="163" s="1"/>
  <c r="S23" i="163"/>
  <c r="S32" i="163" s="1"/>
  <c r="O13" i="162"/>
  <c r="O29" i="162" s="1"/>
  <c r="F13" i="162"/>
  <c r="F21" i="162" s="1"/>
  <c r="F29" i="162" s="1"/>
  <c r="O12" i="162"/>
  <c r="O10" i="162"/>
  <c r="F12" i="162"/>
  <c r="F20" i="162" s="1"/>
  <c r="F28" i="162" s="1"/>
  <c r="H7" i="162"/>
  <c r="H23" i="162" s="1"/>
  <c r="E6" i="161"/>
  <c r="F28" i="161"/>
  <c r="S6" i="161"/>
  <c r="U7" i="161"/>
  <c r="K6" i="161"/>
  <c r="K24" i="161" s="1"/>
  <c r="E5" i="161"/>
  <c r="E14" i="161" s="1"/>
  <c r="E23" i="161" s="1"/>
  <c r="U22" i="163"/>
  <c r="U31" i="163" s="1"/>
  <c r="Q23" i="163"/>
  <c r="Q32" i="163" s="1"/>
  <c r="O23" i="163"/>
  <c r="O32" i="163" s="1"/>
  <c r="P22" i="163"/>
  <c r="P31" i="163" s="1"/>
  <c r="P24" i="163"/>
  <c r="N23" i="163"/>
  <c r="N32" i="163" s="1"/>
  <c r="O22" i="163"/>
  <c r="O31" i="163" s="1"/>
  <c r="O24" i="163"/>
  <c r="J23" i="163"/>
  <c r="J32" i="163" s="1"/>
  <c r="N22" i="163"/>
  <c r="N31" i="163" s="1"/>
  <c r="O15" i="162"/>
  <c r="G7" i="162"/>
  <c r="T29" i="161"/>
  <c r="F17" i="161"/>
  <c r="P8" i="161"/>
  <c r="M6" i="161"/>
  <c r="F18" i="161"/>
  <c r="O18" i="161" s="1"/>
  <c r="F15" i="161"/>
  <c r="H6" i="161"/>
  <c r="F19" i="161"/>
  <c r="F14" i="161"/>
  <c r="F23" i="161" s="1"/>
  <c r="T10" i="161"/>
  <c r="F26" i="161"/>
  <c r="H14" i="161" l="1"/>
  <c r="H23" i="161" s="1"/>
  <c r="M5" i="161"/>
  <c r="M14" i="161" s="1"/>
  <c r="M23" i="161" s="1"/>
  <c r="J5" i="161"/>
  <c r="J14" i="161" s="1"/>
  <c r="J23" i="161" s="1"/>
  <c r="I5" i="161"/>
  <c r="I14" i="161" s="1"/>
  <c r="I23" i="161" s="1"/>
  <c r="R28" i="161"/>
  <c r="G16" i="161"/>
  <c r="T14" i="161"/>
  <c r="T23" i="161"/>
  <c r="P17" i="161"/>
  <c r="P26" i="161"/>
  <c r="E20" i="162"/>
  <c r="G24" i="161"/>
  <c r="O30" i="162"/>
  <c r="O22" i="162"/>
  <c r="O22" i="161"/>
  <c r="O31" i="161"/>
  <c r="P31" i="161"/>
  <c r="P22" i="161"/>
  <c r="M22" i="161"/>
  <c r="M31" i="161"/>
  <c r="J31" i="161"/>
  <c r="J22" i="161"/>
  <c r="Q31" i="161"/>
  <c r="Q22" i="161"/>
  <c r="I15" i="162"/>
  <c r="L15" i="162"/>
  <c r="L23" i="162"/>
  <c r="T24" i="161"/>
  <c r="J15" i="161"/>
  <c r="J24" i="161"/>
  <c r="H15" i="162"/>
  <c r="E21" i="162"/>
  <c r="H25" i="161"/>
  <c r="R29" i="161"/>
  <c r="D25" i="161"/>
  <c r="J25" i="161"/>
  <c r="T16" i="161"/>
  <c r="T25" i="161"/>
  <c r="N18" i="162"/>
  <c r="N26" i="162"/>
  <c r="O28" i="162"/>
  <c r="O20" i="162"/>
  <c r="O21" i="162"/>
  <c r="O26" i="162"/>
  <c r="O18" i="162"/>
  <c r="U16" i="161"/>
  <c r="U25" i="161"/>
  <c r="K15" i="161"/>
  <c r="S15" i="161"/>
  <c r="S24" i="161"/>
  <c r="E15" i="161"/>
  <c r="E24" i="161"/>
  <c r="O33" i="163"/>
  <c r="P33" i="163"/>
  <c r="G15" i="162"/>
  <c r="G23" i="162"/>
  <c r="O23" i="162"/>
  <c r="T17" i="161"/>
  <c r="T26" i="161"/>
  <c r="H15" i="161"/>
  <c r="H24" i="161"/>
  <c r="M15" i="161"/>
  <c r="M24" i="161"/>
  <c r="T28" i="161"/>
  <c r="T19" i="161"/>
  <c r="T18" i="161"/>
  <c r="T27" i="161"/>
</calcChain>
</file>

<file path=xl/sharedStrings.xml><?xml version="1.0" encoding="utf-8"?>
<sst xmlns="http://schemas.openxmlformats.org/spreadsheetml/2006/main" count="1746" uniqueCount="255">
  <si>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</si>
  <si>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</si>
  <si>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</si>
  <si>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</si>
  <si>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</si>
  <si>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</si>
  <si>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</si>
  <si>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</si>
  <si>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</si>
  <si>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</si>
  <si>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</si>
  <si>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</si>
  <si>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</si>
  <si>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</si>
  <si>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</si>
  <si>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</si>
  <si>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</si>
  <si>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</si>
  <si>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</si>
  <si>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</si>
  <si>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</si>
  <si>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</si>
  <si>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</si>
  <si>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</si>
  <si>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</si>
  <si>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</si>
  <si>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金</t>
    <rPh sb="0" eb="1">
      <t>キン</t>
    </rPh>
    <phoneticPr fontId="18"/>
  </si>
  <si>
    <t>BWJ1</t>
  </si>
  <si>
    <t>BKS</t>
    <phoneticPr fontId="18"/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</si>
  <si>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</si>
  <si>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</si>
  <si>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</si>
  <si>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</si>
  <si>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</si>
  <si>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</si>
  <si>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</si>
  <si>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</si>
  <si>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</si>
  <si>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</si>
  <si>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</si>
  <si>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</si>
  <si>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</si>
  <si>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</si>
  <si>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</si>
  <si>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</si>
  <si>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</si>
  <si>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</si>
  <si>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</si>
  <si>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</si>
  <si>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</si>
  <si>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</si>
  <si>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</si>
  <si>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</si>
  <si>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</si>
  <si>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</si>
  <si>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</si>
  <si>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</si>
  <si>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</si>
  <si>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</si>
  <si>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</si>
  <si>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</si>
  <si>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</si>
  <si>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</si>
  <si>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</si>
  <si>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</si>
  <si>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</si>
  <si>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</si>
  <si>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</si>
  <si>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</si>
  <si>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</si>
  <si>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</si>
  <si>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JSW1</t>
    <phoneticPr fontId="18"/>
  </si>
  <si>
    <t>CJ1</t>
    <phoneticPr fontId="18"/>
  </si>
  <si>
    <t>CKJ</t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</si>
  <si>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</si>
  <si>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</si>
  <si>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</si>
  <si>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</si>
  <si>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</si>
  <si>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DALIAN</t>
    <phoneticPr fontId="18"/>
  </si>
  <si>
    <t>BUSAN
NEW PORT</t>
    <phoneticPr fontId="18"/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</si>
  <si>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</si>
  <si>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</si>
  <si>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</si>
  <si>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</si>
  <si>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</si>
  <si>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</si>
  <si>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</si>
  <si>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</si>
  <si>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室蘭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</si>
  <si>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</si>
  <si>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t>釧路</t>
    <rPh sb="0" eb="2">
      <t>クシロ</t>
    </rPh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</si>
  <si>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</si>
  <si>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</si>
  <si>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</si>
  <si>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</si>
  <si>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DONGJIN FIDES</t>
  </si>
  <si>
    <t>CJ1</t>
  </si>
  <si>
    <t>JKS2</t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</si>
  <si>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</si>
  <si>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</si>
  <si>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VOY</t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</si>
  <si>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</si>
  <si>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</si>
  <si>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</si>
  <si>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</si>
  <si>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</si>
  <si>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</si>
  <si>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</si>
  <si>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</si>
  <si>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</si>
  <si>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</si>
  <si>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</si>
  <si>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</si>
  <si>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</si>
  <si>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</si>
  <si>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</si>
  <si>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</si>
  <si>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</si>
  <si>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</si>
  <si>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</si>
  <si>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</si>
  <si>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</si>
  <si>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</si>
  <si>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</si>
  <si>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</si>
  <si>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</si>
  <si>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</si>
  <si>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</si>
  <si>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</si>
  <si>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</si>
  <si>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</si>
  <si>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</si>
  <si>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</si>
  <si>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</si>
  <si>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</si>
  <si>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</si>
  <si>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</si>
  <si>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</si>
  <si>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</si>
  <si>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</si>
  <si>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</si>
  <si>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</si>
  <si>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</si>
  <si>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</si>
  <si>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</si>
  <si>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</si>
  <si>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</si>
  <si>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t>PANCON SUCCESS</t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</si>
  <si>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</si>
  <si>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</si>
  <si>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水・金</t>
    <rPh sb="0" eb="1">
      <t>スイ</t>
    </rPh>
    <rPh sb="2" eb="3">
      <t>キン</t>
    </rPh>
    <phoneticPr fontId="18"/>
  </si>
  <si>
    <t>JKK</t>
    <phoneticPr fontId="18"/>
  </si>
  <si>
    <t>JSW2</t>
    <phoneticPr fontId="18"/>
  </si>
  <si>
    <t>火・水・木・土</t>
    <rPh sb="0" eb="1">
      <t>ヒ</t>
    </rPh>
    <rPh sb="2" eb="3">
      <t>ミズ</t>
    </rPh>
    <rPh sb="6" eb="7">
      <t>ド</t>
    </rPh>
    <phoneticPr fontId="18"/>
  </si>
  <si>
    <t>－</t>
    <phoneticPr fontId="18"/>
  </si>
  <si>
    <t>月・水・金</t>
    <rPh sb="0" eb="1">
      <t>ゲツ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</si>
  <si>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</si>
  <si>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</si>
  <si>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</si>
  <si>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</si>
  <si>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NCJ</t>
    <phoneticPr fontId="18"/>
  </si>
  <si>
    <t>TY INCHEON</t>
  </si>
  <si>
    <t>BUSAN</t>
    <phoneticPr fontId="18"/>
  </si>
  <si>
    <t>VTX3</t>
    <phoneticPr fontId="18"/>
  </si>
  <si>
    <t>JKK</t>
  </si>
  <si>
    <t>JSW2</t>
  </si>
  <si>
    <t>WECAN</t>
  </si>
  <si>
    <t>-</t>
    <phoneticPr fontId="18"/>
  </si>
  <si>
    <t>神戸</t>
    <rPh sb="0" eb="2">
      <t>コウベ</t>
    </rPh>
    <phoneticPr fontId="18"/>
  </si>
  <si>
    <t>石狩</t>
    <rPh sb="0" eb="2">
      <t>イシカリ</t>
    </rPh>
    <phoneticPr fontId="18"/>
  </si>
  <si>
    <t>DONGJIN FORTUNE</t>
  </si>
  <si>
    <t>VICTORY STAR</t>
  </si>
  <si>
    <t>SUNNY DAHLIA</t>
  </si>
  <si>
    <t>SKY VICTORIA</t>
  </si>
  <si>
    <t>STAR CHALLENGER</t>
    <phoneticPr fontId="18"/>
  </si>
  <si>
    <t>STAR CHALLENGER</t>
  </si>
  <si>
    <r>
      <rPr>
        <b/>
        <i/>
        <sz val="60"/>
        <color rgb="FFFFFFFF"/>
        <rFont val="ＭＳ Ｐゴシック"/>
        <family val="3"/>
        <charset val="128"/>
      </rPr>
      <t>薩摩川内</t>
    </r>
    <rPh sb="0" eb="4">
      <t>サツマセンダイ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</si>
  <si>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伊万里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</si>
  <si>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大分</t>
    </r>
    <rPh sb="0" eb="2">
      <t>オオイタ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</si>
  <si>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火・木・土</t>
    </r>
    <rPh sb="0" eb="1">
      <t>カ</t>
    </rPh>
    <rPh sb="2" eb="3">
      <t>モク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</si>
  <si>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水・金・日</t>
    </r>
    <rPh sb="0" eb="1">
      <t>スイ</t>
    </rPh>
    <rPh sb="2" eb="3">
      <t>キン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</si>
  <si>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火・水</t>
    </r>
    <rPh sb="0" eb="1">
      <t>ヒ</t>
    </rPh>
    <rPh sb="2" eb="3">
      <t>スイ</t>
    </rPh>
    <phoneticPr fontId="18"/>
  </si>
  <si>
    <t>STAR SKIPPER</t>
  </si>
  <si>
    <r>
      <rPr>
        <b/>
        <sz val="60"/>
        <rFont val="ＭＳ ゴシック"/>
        <family val="3"/>
        <charset val="128"/>
      </rPr>
      <t>－</t>
    </r>
    <phoneticPr fontId="18"/>
  </si>
  <si>
    <t>SUNNY VIOLET</t>
  </si>
  <si>
    <t>SUNNY CANNA</t>
  </si>
  <si>
    <t>STAR CLIPPER</t>
  </si>
  <si>
    <t>SITC CHANGDE</t>
  </si>
  <si>
    <t>SUNNY CAMELLIA</t>
  </si>
  <si>
    <t>AMOUREUX</t>
  </si>
  <si>
    <r>
      <rPr>
        <b/>
        <sz val="48"/>
        <rFont val="ＭＳ Ｐゴシック"/>
        <family val="3"/>
        <charset val="128"/>
      </rPr>
      <t>火・木・日</t>
    </r>
    <phoneticPr fontId="18"/>
  </si>
  <si>
    <r>
      <rPr>
        <b/>
        <sz val="48"/>
        <rFont val="ＭＳ Ｐゴシック"/>
        <family val="3"/>
        <charset val="128"/>
      </rPr>
      <t>木・土</t>
    </r>
    <rPh sb="0" eb="1">
      <t>モク</t>
    </rPh>
    <rPh sb="2" eb="3">
      <t>ド</t>
    </rPh>
    <phoneticPr fontId="18"/>
  </si>
  <si>
    <r>
      <rPr>
        <b/>
        <sz val="48"/>
        <rFont val="ＭＳ Ｐゴシック"/>
        <family val="3"/>
        <charset val="128"/>
      </rPr>
      <t>火・水・日</t>
    </r>
    <rPh sb="0" eb="1">
      <t>ヒ</t>
    </rPh>
    <rPh sb="2" eb="3">
      <t>スイ</t>
    </rPh>
    <phoneticPr fontId="18"/>
  </si>
  <si>
    <r>
      <rPr>
        <b/>
        <sz val="48"/>
        <rFont val="ＭＳ Ｐゴシック"/>
        <family val="3"/>
        <charset val="128"/>
      </rPr>
      <t>月</t>
    </r>
    <rPh sb="0" eb="1">
      <t>ツキ</t>
    </rPh>
    <phoneticPr fontId="18"/>
  </si>
  <si>
    <r>
      <rPr>
        <b/>
        <sz val="48"/>
        <rFont val="ＭＳ Ｐゴシック"/>
        <family val="3"/>
        <charset val="128"/>
      </rPr>
      <t>月・木・日</t>
    </r>
    <rPh sb="0" eb="1">
      <t>ゲツ</t>
    </rPh>
    <rPh sb="2" eb="3">
      <t>モク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</si>
  <si>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月・火・日</t>
    </r>
    <rPh sb="0" eb="1">
      <t>ゲツ</t>
    </rPh>
    <rPh sb="2" eb="3">
      <t>カ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</si>
  <si>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木・日</t>
    </r>
    <rPh sb="0" eb="1">
      <t>モク</t>
    </rPh>
    <rPh sb="2" eb="3">
      <t>ニチ</t>
    </rPh>
    <phoneticPr fontId="18"/>
  </si>
  <si>
    <r>
      <rPr>
        <b/>
        <sz val="48"/>
        <rFont val="ＭＳ Ｐゴシック"/>
        <family val="3"/>
        <charset val="128"/>
      </rPr>
      <t>土</t>
    </r>
  </si>
  <si>
    <t>SUNNY SPRUCE</t>
  </si>
  <si>
    <t>SITC HANSHIN</t>
  </si>
  <si>
    <t>2509N/2510S</t>
  </si>
  <si>
    <r>
      <rPr>
        <b/>
        <i/>
        <sz val="60"/>
        <color rgb="FFFFFFFF"/>
        <rFont val="Arial"/>
        <family val="2"/>
      </rPr>
      <t>秋田</t>
    </r>
  </si>
  <si>
    <r>
      <rPr>
        <b/>
        <i/>
        <sz val="60"/>
        <color rgb="FFFFFFFF"/>
        <rFont val="Arial"/>
        <family val="2"/>
      </rPr>
      <t>酒田</t>
    </r>
  </si>
  <si>
    <r>
      <rPr>
        <b/>
        <i/>
        <sz val="60"/>
        <color rgb="FFFFFFFF"/>
        <rFont val="ＭＳ Ｐゴシック"/>
        <family val="3"/>
        <charset val="128"/>
      </rPr>
      <t>新潟</t>
    </r>
    <phoneticPr fontId="18"/>
  </si>
  <si>
    <r>
      <rPr>
        <b/>
        <i/>
        <sz val="60"/>
        <color rgb="FFFFFFFF"/>
        <rFont val="Arial"/>
        <family val="2"/>
      </rPr>
      <t>直江津</t>
    </r>
  </si>
  <si>
    <r>
      <rPr>
        <b/>
        <i/>
        <sz val="60"/>
        <color rgb="FFFFFFFF"/>
        <rFont val="Arial"/>
        <family val="2"/>
      </rPr>
      <t>富山</t>
    </r>
  </si>
  <si>
    <r>
      <rPr>
        <b/>
        <i/>
        <sz val="60"/>
        <color rgb="FFFFFFFF"/>
        <rFont val="Arial"/>
        <family val="2"/>
      </rPr>
      <t>金沢</t>
    </r>
  </si>
  <si>
    <r>
      <rPr>
        <b/>
        <i/>
        <sz val="60"/>
        <color rgb="FFFFFFFF"/>
        <rFont val="ＭＳ Ｐゴシック"/>
        <family val="3"/>
        <charset val="128"/>
      </rPr>
      <t>敦賀</t>
    </r>
    <rPh sb="0" eb="2">
      <t>ツルガ</t>
    </rPh>
    <phoneticPr fontId="18"/>
  </si>
  <si>
    <r>
      <rPr>
        <b/>
        <i/>
        <sz val="60"/>
        <color rgb="FFFFFFFF"/>
        <rFont val="BIZ UDPゴシック"/>
        <family val="3"/>
        <charset val="128"/>
      </rPr>
      <t>舞鶴</t>
    </r>
    <phoneticPr fontId="23" type="noConversion"/>
  </si>
  <si>
    <r>
      <rPr>
        <b/>
        <i/>
        <sz val="60"/>
        <color rgb="FFFFFFFF"/>
        <rFont val="Arial"/>
        <family val="2"/>
      </rPr>
      <t>境港</t>
    </r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</si>
  <si>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カ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</si>
  <si>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土</t>
    </r>
    <rPh sb="0" eb="1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</si>
  <si>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火・木・金・土</t>
    </r>
    <rPh sb="0" eb="1">
      <t>カ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</si>
  <si>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</si>
  <si>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</si>
  <si>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月・木・金・土</t>
    </r>
    <rPh sb="0" eb="1">
      <t>ゲツ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</si>
  <si>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日</t>
    </r>
    <rPh sb="0" eb="1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</si>
  <si>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月・金・土</t>
    </r>
    <rPh sb="0" eb="1">
      <t>ゲツ</t>
    </rPh>
    <rPh sb="2" eb="3">
      <t>キン</t>
    </rPh>
    <rPh sb="4" eb="5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</si>
  <si>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火・水・土</t>
    </r>
    <rPh sb="0" eb="1">
      <t>カ</t>
    </rPh>
    <rPh sb="2" eb="3">
      <t>スイ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</si>
  <si>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月・火・水・金</t>
    </r>
    <rPh sb="0" eb="1">
      <t>ゲツ</t>
    </rPh>
    <rPh sb="2" eb="3">
      <t>ヒ</t>
    </rPh>
    <rPh sb="4" eb="5">
      <t>スイ</t>
    </rPh>
    <rPh sb="6" eb="7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</si>
  <si>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月・土</t>
    </r>
    <rPh sb="0" eb="1">
      <t>ゲツ</t>
    </rPh>
    <rPh sb="2" eb="3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</si>
  <si>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</si>
  <si>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</si>
  <si>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カ</t>
    </rPh>
    <phoneticPr fontId="18"/>
  </si>
  <si>
    <r>
      <rPr>
        <b/>
        <sz val="60"/>
        <color theme="1"/>
        <rFont val="ＭＳ Ｐゴシック"/>
        <family val="3"/>
        <charset val="128"/>
      </rPr>
      <t>土・水</t>
    </r>
    <rPh sb="0" eb="1">
      <t>ド</t>
    </rPh>
    <rPh sb="2" eb="3">
      <t>スイ</t>
    </rPh>
    <phoneticPr fontId="18"/>
  </si>
  <si>
    <t>SITC XINGDE</t>
  </si>
  <si>
    <t>SHECAN</t>
  </si>
  <si>
    <t>SUNWIN</t>
  </si>
  <si>
    <t>木・金</t>
    <rPh sb="0" eb="1">
      <t>モク</t>
    </rPh>
    <rPh sb="2" eb="3">
      <t>キン</t>
    </rPh>
    <phoneticPr fontId="18"/>
  </si>
  <si>
    <t>月</t>
    <phoneticPr fontId="18"/>
  </si>
  <si>
    <t>火・土</t>
    <rPh sb="0" eb="1">
      <t>ヒ</t>
    </rPh>
    <phoneticPr fontId="18"/>
  </si>
  <si>
    <t>火・土</t>
    <phoneticPr fontId="18"/>
  </si>
  <si>
    <t>木</t>
    <rPh sb="0" eb="1">
      <t>モク</t>
    </rPh>
    <phoneticPr fontId="18"/>
  </si>
  <si>
    <t>SUNNY OAK</t>
    <phoneticPr fontId="18"/>
  </si>
  <si>
    <t>火</t>
    <phoneticPr fontId="18"/>
  </si>
  <si>
    <t>火</t>
    <rPh sb="0" eb="1">
      <t>ヒ</t>
    </rPh>
    <phoneticPr fontId="18"/>
  </si>
  <si>
    <t>STAR EXPRESS</t>
  </si>
  <si>
    <t>SUNNY IVY</t>
  </si>
  <si>
    <t>2511N/2512S</t>
  </si>
  <si>
    <t>SUNNY DAHLIA</t>
    <phoneticPr fontId="18"/>
  </si>
  <si>
    <t>SUNNY  CALLA</t>
  </si>
  <si>
    <t>STAR CHASER</t>
  </si>
  <si>
    <t>STAR RANGER</t>
  </si>
  <si>
    <t>SUNNY LAVENDER</t>
  </si>
  <si>
    <t>常陸那珂</t>
    <phoneticPr fontId="18"/>
  </si>
  <si>
    <t>SUNNY ACACIA</t>
  </si>
  <si>
    <t>JSW1</t>
  </si>
  <si>
    <t>ATLANTIC SOUTH</t>
  </si>
  <si>
    <t>SKY FLOWER</t>
  </si>
  <si>
    <t>SKY MOON</t>
  </si>
  <si>
    <t>OSAKA VOYAGER</t>
  </si>
  <si>
    <t>2513N/2514S</t>
    <phoneticPr fontId="18"/>
  </si>
  <si>
    <r>
      <rPr>
        <b/>
        <strike/>
        <sz val="60"/>
        <rFont val="Arial"/>
        <family val="2"/>
      </rPr>
      <t>－</t>
    </r>
  </si>
  <si>
    <r>
      <rPr>
        <b/>
        <strike/>
        <sz val="60"/>
        <rFont val="ＭＳ Ｐゴシック"/>
        <family val="3"/>
        <charset val="128"/>
      </rPr>
      <t>－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</si>
</sst>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9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60"/>
      <name val="ＭＳ Ｐゴシック"/>
      <family val="2"/>
      <charset val="128"/>
    </font>
    <font>
      <b/>
      <i/>
      <sz val="55"/>
      <color rgb="FFFFFFFF"/>
      <name val="ＭＳ Ｐゴシック"/>
      <family val="2"/>
      <charset val="128"/>
    </font>
    <font>
      <b/>
      <i/>
      <sz val="60"/>
      <color rgb="FFFFFFFF"/>
      <name val="ＭＳ Ｐゴシック"/>
      <family val="2"/>
      <charset val="128"/>
    </font>
    <font>
      <b/>
      <sz val="60"/>
      <color theme="1"/>
      <name val="游ゴシック Light"/>
      <family val="3"/>
      <charset val="128"/>
    </font>
    <font>
      <b/>
      <sz val="60"/>
      <name val="ＭＳ ゴシック"/>
      <family val="3"/>
      <charset val="128"/>
    </font>
    <font>
      <sz val="60"/>
      <color theme="1"/>
      <name val="游ゴシック Light"/>
      <family val="3"/>
      <charset val="128"/>
    </font>
    <font>
      <b/>
      <i/>
      <sz val="60"/>
      <color rgb="FFFFFFFF"/>
      <name val="BIZ UDPゴシック"/>
      <family val="3"/>
      <charset val="128"/>
    </font>
    <font>
      <strike/>
      <sz val="60"/>
      <name val="Calibri"/>
      <family val="2"/>
    </font>
    <font>
      <b/>
      <strike/>
      <sz val="60"/>
      <color theme="1"/>
      <name val="Calibri"/>
      <family val="2"/>
    </font>
    <font>
      <b/>
      <strike/>
      <sz val="60"/>
      <name val="Calibri"/>
      <family val="2"/>
    </font>
    <font>
      <b/>
      <strike/>
      <sz val="60"/>
      <name val="Arial"/>
      <family val="2"/>
    </font>
    <font>
      <b/>
      <strike/>
      <sz val="6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4" fillId="34" borderId="15" xfId="0" applyFont="1" applyFill="1" applyBorder="1" applyAlignment="1">
      <alignment horizontal="center" vertical="center" wrapText="1"/>
    </xf>
    <xf numFmtId="0" fontId="39" fillId="0" borderId="0" xfId="0" applyFont="1" applyAlignment="1"/>
    <xf numFmtId="177" fontId="50" fillId="0" borderId="12" xfId="0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 wrapText="1"/>
    </xf>
    <xf numFmtId="0" fontId="57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177" fontId="50" fillId="0" borderId="12" xfId="0" applyNumberFormat="1" applyFont="1" applyBorder="1">
      <alignment vertical="center"/>
    </xf>
    <xf numFmtId="0" fontId="60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61" fillId="35" borderId="10" xfId="0" applyFont="1" applyFill="1" applyBorder="1" applyAlignment="1">
      <alignment horizontal="center" vertical="center" wrapText="1"/>
    </xf>
    <xf numFmtId="0" fontId="62" fillId="35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58" fillId="0" borderId="17" xfId="0" applyFont="1" applyBorder="1">
      <alignment vertical="center"/>
    </xf>
    <xf numFmtId="0" fontId="59" fillId="0" borderId="17" xfId="0" applyFont="1" applyBorder="1">
      <alignment vertical="center"/>
    </xf>
    <xf numFmtId="0" fontId="63" fillId="0" borderId="0" xfId="0" applyFont="1" applyAlignment="1">
      <alignment horizontal="center" vertical="center" wrapText="1"/>
    </xf>
    <xf numFmtId="176" fontId="63" fillId="37" borderId="0" xfId="0" applyNumberFormat="1" applyFont="1" applyFill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3" fillId="0" borderId="0" xfId="0" applyFont="1">
      <alignment vertical="center"/>
    </xf>
    <xf numFmtId="176" fontId="25" fillId="38" borderId="10" xfId="0" applyNumberFormat="1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2" fillId="35" borderId="24" xfId="0" applyFont="1" applyFill="1" applyBorder="1" applyAlignment="1">
      <alignment horizontal="center" vertical="center" wrapText="1"/>
    </xf>
    <xf numFmtId="0" fontId="67" fillId="0" borderId="0" xfId="43" applyFont="1" applyAlignment="1">
      <alignment vertical="center" wrapText="1"/>
    </xf>
    <xf numFmtId="0" fontId="68" fillId="34" borderId="26" xfId="0" applyFont="1" applyFill="1" applyBorder="1" applyAlignment="1">
      <alignment horizontal="center" vertical="center" wrapText="1"/>
    </xf>
    <xf numFmtId="56" fontId="68" fillId="34" borderId="27" xfId="0" applyNumberFormat="1" applyFont="1" applyFill="1" applyBorder="1" applyAlignment="1">
      <alignment horizontal="center" vertical="center" wrapText="1"/>
    </xf>
    <xf numFmtId="0" fontId="68" fillId="34" borderId="28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9" fillId="0" borderId="0" xfId="0" applyFont="1">
      <alignment vertical="center"/>
    </xf>
    <xf numFmtId="0" fontId="58" fillId="0" borderId="12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61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7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72" fillId="0" borderId="0" xfId="0" quotePrefix="1" applyFont="1">
      <alignment vertical="center"/>
    </xf>
    <xf numFmtId="0" fontId="31" fillId="0" borderId="30" xfId="0" applyFont="1" applyBorder="1" applyAlignment="1"/>
    <xf numFmtId="0" fontId="7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4" xfId="0" applyFont="1" applyFill="1" applyBorder="1" applyAlignment="1">
      <alignment horizontal="center" vertical="center" wrapText="1"/>
    </xf>
    <xf numFmtId="176" fontId="35" fillId="38" borderId="38" xfId="0" applyNumberFormat="1" applyFont="1" applyFill="1" applyBorder="1" applyAlignment="1">
      <alignment horizontal="center" vertical="center" wrapText="1"/>
    </xf>
    <xf numFmtId="176" fontId="30" fillId="38" borderId="37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7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81" fontId="35" fillId="37" borderId="10" xfId="0" applyNumberFormat="1" applyFont="1" applyFill="1" applyBorder="1" applyAlignment="1">
      <alignment horizontal="center" vertical="center" wrapText="1"/>
    </xf>
    <xf numFmtId="181" fontId="35" fillId="38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3" fillId="34" borderId="14" xfId="0" applyFont="1" applyFill="1" applyBorder="1" applyAlignment="1">
      <alignment horizontal="center" vertical="center" wrapText="1"/>
    </xf>
    <xf numFmtId="0" fontId="84" fillId="34" borderId="28" xfId="0" applyFont="1" applyFill="1" applyBorder="1" applyAlignment="1">
      <alignment horizontal="center" vertical="center" wrapText="1"/>
    </xf>
    <xf numFmtId="181" fontId="35" fillId="38" borderId="10" xfId="0" quotePrefix="1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29" fillId="37" borderId="10" xfId="0" applyNumberFormat="1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0" fontId="87" fillId="33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32" fillId="34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shrinkToFit="1"/>
    </xf>
    <xf numFmtId="0" fontId="30" fillId="35" borderId="20" xfId="0" applyFont="1" applyFill="1" applyBorder="1" applyAlignment="1">
      <alignment horizontal="center" vertical="center" shrinkToFi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36" fillId="35" borderId="18" xfId="0" applyFont="1" applyFill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180" fontId="36" fillId="38" borderId="10" xfId="0" applyNumberFormat="1" applyFont="1" applyFill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left" vertical="center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176" fontId="29" fillId="38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shrinkToFit="1"/>
    </xf>
    <xf numFmtId="0" fontId="89" fillId="0" borderId="10" xfId="0" applyFont="1" applyBorder="1" applyAlignment="1">
      <alignment horizontal="center" vertical="center"/>
    </xf>
    <xf numFmtId="176" fontId="90" fillId="37" borderId="10" xfId="0" applyNumberFormat="1" applyFont="1" applyFill="1" applyBorder="1" applyAlignment="1">
      <alignment horizontal="center" vertical="center" shrinkToFit="1"/>
    </xf>
    <xf numFmtId="176" fontId="91" fillId="37" borderId="10" xfId="0" applyNumberFormat="1" applyFont="1" applyFill="1" applyBorder="1" applyAlignment="1">
      <alignment horizontal="center" vertical="center" shrinkToFit="1"/>
    </xf>
    <xf numFmtId="176" fontId="91" fillId="0" borderId="10" xfId="0" applyNumberFormat="1" applyFont="1" applyBorder="1" applyAlignment="1">
      <alignment horizontal="center" vertical="center" wrapText="1"/>
    </xf>
    <xf numFmtId="176" fontId="91" fillId="38" borderId="10" xfId="0" applyNumberFormat="1" applyFont="1" applyFill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78" fillId="34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49" fillId="34" borderId="16" xfId="0" applyFont="1" applyFill="1" applyBorder="1" applyAlignment="1">
      <alignment horizontal="center" vertical="center" wrapText="1"/>
    </xf>
    <xf numFmtId="0" fontId="49" fillId="34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shrinkToFit="1"/>
    </xf>
    <xf numFmtId="0" fontId="32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68" fillId="34" borderId="29" xfId="0" applyFont="1" applyFill="1" applyBorder="1" applyAlignment="1">
      <alignment horizontal="center" vertical="center" shrinkToFit="1"/>
    </xf>
    <xf numFmtId="0" fontId="68" fillId="34" borderId="28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4220"/>
          <a:ext cx="17123803" cy="22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308858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7844287</xdr:colOff>
      <xdr:row>3</xdr:row>
      <xdr:rowOff>3158490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86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tabSelected="1" showWhiteSpace="0" view="pageBreakPreview" zoomScale="20" zoomScaleNormal="20" zoomScaleSheetLayoutView="20" zoomScalePageLayoutView="30" workbookViewId="0">
      <pane xSplit="4" ySplit="7" topLeftCell="E8" activePane="bottomRight" state="frozen"/>
      <selection activeCell="D18" sqref="D18"/>
      <selection pane="topRight" activeCell="D18" sqref="D18"/>
      <selection pane="bottomLeft" activeCell="D18" sqref="D18"/>
      <selection pane="bottomRight" activeCell="C2" sqref="C2"/>
    </sheetView>
  </sheetViews>
  <sheetFormatPr defaultColWidth="9" defaultRowHeight="76.8" x14ac:dyDescent="0.45"/>
  <cols>
    <col min="1" max="1" width="9" style="9"/>
    <col min="2" max="2" width="32.5" style="9" customWidth="1"/>
    <col min="3" max="3" width="103.09765625" style="9" customWidth="1"/>
    <col min="4" max="27" width="45.59765625" style="9" customWidth="1"/>
    <col min="28" max="28" width="5.5" style="9" customWidth="1"/>
    <col min="29" max="29" width="0.59765625" style="9" customWidth="1"/>
    <col min="30" max="16384" width="9" style="9"/>
  </cols>
  <sheetData>
    <row r="3" spans="1:35" s="91" customFormat="1" ht="84.75" customHeight="1" x14ac:dyDescent="1.4">
      <c r="B3" s="179"/>
      <c r="C3" s="179"/>
      <c r="D3" s="179"/>
      <c r="E3" s="179"/>
      <c r="F3" s="179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  <c r="W3" s="181"/>
      <c r="X3" s="181"/>
      <c r="Y3" s="181"/>
      <c r="Z3" s="143"/>
      <c r="AA3" s="92"/>
    </row>
    <row r="4" spans="1:35" ht="84.75" customHeight="1" x14ac:dyDescent="0.45">
      <c r="E4" s="1"/>
      <c r="I4" s="93"/>
      <c r="J4" s="94"/>
      <c r="V4" s="182"/>
      <c r="W4" s="182"/>
      <c r="X4" s="182"/>
      <c r="Y4" s="182"/>
      <c r="Z4" s="144"/>
    </row>
    <row r="5" spans="1:35" ht="83.25" customHeight="1" thickBot="1" x14ac:dyDescent="0.5">
      <c r="B5" s="95" t="s">
        <v>102</v>
      </c>
      <c r="C5" s="95"/>
      <c r="D5" s="95"/>
      <c r="E5" s="95"/>
      <c r="F5" s="95"/>
      <c r="G5" s="95"/>
      <c r="H5" s="95"/>
      <c r="I5" s="96"/>
      <c r="J5" s="183"/>
      <c r="K5" s="183"/>
      <c r="L5" s="183"/>
      <c r="M5" s="183"/>
      <c r="N5" s="96"/>
      <c r="O5" s="96"/>
      <c r="P5" s="97"/>
      <c r="Q5" s="96"/>
      <c r="R5" s="96"/>
      <c r="S5" s="96"/>
      <c r="T5" s="96"/>
      <c r="U5" s="96"/>
      <c r="V5" s="98"/>
      <c r="W5" s="98"/>
      <c r="X5" s="96"/>
      <c r="Y5" s="99" t="s">
        <v>22</v>
      </c>
      <c r="Z5" s="177">
        <v>45768</v>
      </c>
      <c r="AA5" s="177"/>
      <c r="AB5" s="100">
        <f ca="1">TODAY()</f>
        <v>45768</v>
      </c>
      <c r="AC5" s="96"/>
      <c r="AD5" s="96"/>
      <c r="AE5" s="96"/>
      <c r="AF5" s="96"/>
      <c r="AG5" s="96"/>
      <c r="AH5" s="96"/>
      <c r="AI5" s="96"/>
    </row>
    <row r="6" spans="1:35" ht="154.19999999999999" thickBot="1" x14ac:dyDescent="0.5">
      <c r="B6" s="178" t="s">
        <v>8</v>
      </c>
      <c r="C6" s="178"/>
      <c r="D6" s="154" t="s">
        <v>101</v>
      </c>
      <c r="E6" s="154" t="s">
        <v>103</v>
      </c>
      <c r="F6" s="154" t="s">
        <v>7</v>
      </c>
      <c r="G6" s="154" t="s">
        <v>3</v>
      </c>
      <c r="H6" s="154" t="s">
        <v>104</v>
      </c>
      <c r="I6" s="154" t="s">
        <v>105</v>
      </c>
      <c r="J6" s="154" t="s">
        <v>106</v>
      </c>
      <c r="K6" s="154" t="s">
        <v>107</v>
      </c>
      <c r="L6" s="154" t="s">
        <v>108</v>
      </c>
      <c r="M6" s="154" t="s">
        <v>109</v>
      </c>
      <c r="N6" s="154" t="s">
        <v>110</v>
      </c>
      <c r="O6" s="170" t="s">
        <v>245</v>
      </c>
      <c r="P6" s="154" t="s">
        <v>111</v>
      </c>
      <c r="Q6" s="154" t="s">
        <v>112</v>
      </c>
      <c r="R6" s="154" t="s">
        <v>2</v>
      </c>
      <c r="S6" s="154" t="s">
        <v>3</v>
      </c>
      <c r="T6" s="101" t="s">
        <v>17</v>
      </c>
      <c r="U6" s="154" t="s">
        <v>1</v>
      </c>
      <c r="V6" s="102" t="s">
        <v>9</v>
      </c>
      <c r="W6" s="154" t="s">
        <v>113</v>
      </c>
      <c r="X6" s="154" t="s">
        <v>114</v>
      </c>
      <c r="Y6" s="154" t="s">
        <v>10</v>
      </c>
      <c r="Z6" s="154" t="s">
        <v>115</v>
      </c>
      <c r="AA6" s="142" t="s">
        <v>14</v>
      </c>
      <c r="AB6" s="96"/>
      <c r="AC6" s="96"/>
      <c r="AD6" s="96"/>
      <c r="AE6" s="96"/>
      <c r="AF6" s="96"/>
    </row>
    <row r="7" spans="1:35" ht="145.5" customHeight="1" thickBot="1" x14ac:dyDescent="0.5">
      <c r="B7" s="103" t="s">
        <v>11</v>
      </c>
      <c r="C7" s="171" t="s">
        <v>100</v>
      </c>
      <c r="D7" s="104"/>
      <c r="E7" s="105" t="s">
        <v>116</v>
      </c>
      <c r="F7" s="105" t="s">
        <v>117</v>
      </c>
      <c r="G7" s="106"/>
      <c r="H7" s="107" t="s">
        <v>118</v>
      </c>
      <c r="I7" s="108" t="s">
        <v>119</v>
      </c>
      <c r="J7" s="107" t="s">
        <v>120</v>
      </c>
      <c r="K7" s="108" t="s">
        <v>191</v>
      </c>
      <c r="L7" s="107" t="s">
        <v>121</v>
      </c>
      <c r="M7" s="107" t="s">
        <v>122</v>
      </c>
      <c r="N7" s="107" t="s">
        <v>123</v>
      </c>
      <c r="O7" s="107" t="s">
        <v>192</v>
      </c>
      <c r="P7" s="108" t="s">
        <v>193</v>
      </c>
      <c r="Q7" s="107" t="s">
        <v>194</v>
      </c>
      <c r="R7" s="108"/>
      <c r="S7" s="108"/>
      <c r="T7" s="107" t="s">
        <v>195</v>
      </c>
      <c r="U7" s="107" t="s">
        <v>124</v>
      </c>
      <c r="V7" s="107" t="s">
        <v>196</v>
      </c>
      <c r="W7" s="107" t="s">
        <v>125</v>
      </c>
      <c r="X7" s="107" t="s">
        <v>126</v>
      </c>
      <c r="Y7" s="107" t="s">
        <v>197</v>
      </c>
      <c r="Z7" s="107" t="s">
        <v>198</v>
      </c>
      <c r="AA7" s="107" t="s">
        <v>127</v>
      </c>
      <c r="AB7" s="97"/>
      <c r="AC7" s="97"/>
      <c r="AD7" s="97"/>
      <c r="AE7" s="97"/>
      <c r="AF7" s="97"/>
      <c r="AG7" s="97"/>
      <c r="AH7" s="97"/>
      <c r="AI7" s="97"/>
    </row>
    <row r="8" spans="1:35" s="157" customFormat="1" ht="94.95" customHeight="1" thickBot="1" x14ac:dyDescent="0.5">
      <c r="A8" s="155"/>
      <c r="B8" s="5" t="s">
        <v>128</v>
      </c>
      <c r="C8" s="4" t="s">
        <v>167</v>
      </c>
      <c r="D8" s="110">
        <v>2516</v>
      </c>
      <c r="E8" s="111" t="s">
        <v>4</v>
      </c>
      <c r="F8" s="111">
        <v>45773</v>
      </c>
      <c r="G8" s="112">
        <v>45774</v>
      </c>
      <c r="H8" s="113">
        <v>45776</v>
      </c>
      <c r="I8" s="113">
        <v>45776</v>
      </c>
      <c r="J8" s="113">
        <v>45776</v>
      </c>
      <c r="K8" s="113" t="s">
        <v>4</v>
      </c>
      <c r="L8" s="168" t="s">
        <v>4</v>
      </c>
      <c r="M8" s="168" t="s">
        <v>4</v>
      </c>
      <c r="N8" s="113" t="s">
        <v>4</v>
      </c>
      <c r="O8" s="113" t="s">
        <v>4</v>
      </c>
      <c r="P8" s="113" t="s">
        <v>4</v>
      </c>
      <c r="Q8" s="113" t="s">
        <v>4</v>
      </c>
      <c r="R8" s="112">
        <v>45779</v>
      </c>
      <c r="S8" s="112">
        <v>45780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Y8" s="114" t="s">
        <v>4</v>
      </c>
      <c r="Z8" s="114" t="s">
        <v>4</v>
      </c>
      <c r="AA8" s="114" t="s">
        <v>4</v>
      </c>
      <c r="AB8" s="156"/>
      <c r="AC8" s="156"/>
      <c r="AD8" s="156"/>
      <c r="AE8" s="156"/>
      <c r="AF8" s="156"/>
      <c r="AG8" s="156"/>
      <c r="AH8" s="156"/>
      <c r="AI8" s="156"/>
    </row>
    <row r="9" spans="1:35" ht="94.95" customHeight="1" thickBot="1" x14ac:dyDescent="0.5">
      <c r="A9" s="109"/>
      <c r="B9" s="5" t="s">
        <v>129</v>
      </c>
      <c r="C9" s="4" t="s">
        <v>241</v>
      </c>
      <c r="D9" s="110">
        <v>2509</v>
      </c>
      <c r="E9" s="111" t="s">
        <v>4</v>
      </c>
      <c r="F9" s="111">
        <v>45775</v>
      </c>
      <c r="G9" s="112">
        <v>45776</v>
      </c>
      <c r="H9" s="113" t="s">
        <v>4</v>
      </c>
      <c r="I9" s="113" t="s">
        <v>4</v>
      </c>
      <c r="J9" s="113" t="s">
        <v>4</v>
      </c>
      <c r="K9" s="113">
        <v>45778</v>
      </c>
      <c r="L9" s="113">
        <v>45779</v>
      </c>
      <c r="M9" s="113">
        <v>45779</v>
      </c>
      <c r="N9" s="113">
        <v>45780</v>
      </c>
      <c r="O9" s="112" t="s">
        <v>4</v>
      </c>
      <c r="P9" s="113" t="s">
        <v>4</v>
      </c>
      <c r="Q9" s="113" t="s">
        <v>4</v>
      </c>
      <c r="R9" s="112">
        <v>45782</v>
      </c>
      <c r="S9" s="112">
        <v>45782</v>
      </c>
      <c r="T9" s="114" t="s">
        <v>4</v>
      </c>
      <c r="U9" s="114" t="s">
        <v>4</v>
      </c>
      <c r="V9" s="114" t="s">
        <v>4</v>
      </c>
      <c r="W9" s="114" t="s">
        <v>4</v>
      </c>
      <c r="X9" s="114" t="s">
        <v>4</v>
      </c>
      <c r="Y9" s="114" t="s">
        <v>4</v>
      </c>
      <c r="Z9" s="114" t="s">
        <v>4</v>
      </c>
      <c r="AA9" s="114" t="s">
        <v>4</v>
      </c>
      <c r="AB9" s="97"/>
      <c r="AC9" s="97"/>
      <c r="AD9" s="97"/>
      <c r="AE9" s="97"/>
      <c r="AF9" s="97"/>
      <c r="AG9" s="97"/>
      <c r="AH9" s="97"/>
      <c r="AI9" s="97"/>
    </row>
    <row r="10" spans="1:35" ht="94.95" customHeight="1" thickBot="1" x14ac:dyDescent="0.5">
      <c r="A10" s="109"/>
      <c r="B10" s="5" t="s">
        <v>130</v>
      </c>
      <c r="C10" s="4" t="s">
        <v>148</v>
      </c>
      <c r="D10" s="110">
        <v>2516</v>
      </c>
      <c r="E10" s="5" t="s">
        <v>4</v>
      </c>
      <c r="F10" s="112">
        <v>45773</v>
      </c>
      <c r="G10" s="112">
        <v>45774</v>
      </c>
      <c r="H10" s="113" t="s">
        <v>4</v>
      </c>
      <c r="I10" s="112">
        <v>45777</v>
      </c>
      <c r="J10" s="113" t="s">
        <v>4</v>
      </c>
      <c r="K10" s="112">
        <v>45776</v>
      </c>
      <c r="L10" s="113">
        <v>45778</v>
      </c>
      <c r="M10" s="113">
        <v>45778</v>
      </c>
      <c r="N10" s="113">
        <v>45778</v>
      </c>
      <c r="O10" s="113" t="s">
        <v>4</v>
      </c>
      <c r="P10" s="113" t="s">
        <v>4</v>
      </c>
      <c r="Q10" s="113" t="s">
        <v>4</v>
      </c>
      <c r="R10" s="112">
        <v>45780</v>
      </c>
      <c r="S10" s="114">
        <v>45781</v>
      </c>
      <c r="T10" s="114" t="s">
        <v>4</v>
      </c>
      <c r="U10" s="114" t="s">
        <v>4</v>
      </c>
      <c r="V10" s="114" t="s">
        <v>4</v>
      </c>
      <c r="W10" s="114" t="s">
        <v>4</v>
      </c>
      <c r="X10" s="114" t="s">
        <v>4</v>
      </c>
      <c r="Y10" s="114" t="s">
        <v>4</v>
      </c>
      <c r="Z10" s="114" t="s">
        <v>4</v>
      </c>
      <c r="AA10" s="114" t="s">
        <v>4</v>
      </c>
      <c r="AB10" s="97"/>
      <c r="AC10" s="96"/>
      <c r="AD10" s="96"/>
      <c r="AE10" s="96"/>
      <c r="AF10" s="96"/>
      <c r="AG10" s="96"/>
      <c r="AH10" s="96"/>
      <c r="AI10" s="96"/>
    </row>
    <row r="11" spans="1:35" ht="94.95" customHeight="1" thickBot="1" x14ac:dyDescent="0.5">
      <c r="A11" s="109"/>
      <c r="B11" s="5" t="s">
        <v>131</v>
      </c>
      <c r="C11" s="4" t="s">
        <v>162</v>
      </c>
      <c r="D11" s="110">
        <v>2511</v>
      </c>
      <c r="E11" s="112">
        <v>45770</v>
      </c>
      <c r="F11" s="111" t="s">
        <v>4</v>
      </c>
      <c r="G11" s="112">
        <v>45772</v>
      </c>
      <c r="H11" s="113">
        <v>45775</v>
      </c>
      <c r="I11" s="113">
        <v>45775</v>
      </c>
      <c r="J11" s="113" t="s">
        <v>4</v>
      </c>
      <c r="K11" s="113">
        <v>45774</v>
      </c>
      <c r="L11" s="113" t="s">
        <v>4</v>
      </c>
      <c r="M11" s="113">
        <v>45776</v>
      </c>
      <c r="N11" s="113" t="s">
        <v>4</v>
      </c>
      <c r="O11" s="112" t="s">
        <v>4</v>
      </c>
      <c r="P11" s="113" t="s">
        <v>4</v>
      </c>
      <c r="Q11" s="113" t="s">
        <v>4</v>
      </c>
      <c r="R11" s="113" t="s">
        <v>4</v>
      </c>
      <c r="S11" s="114">
        <v>45778</v>
      </c>
      <c r="T11" s="114" t="s">
        <v>4</v>
      </c>
      <c r="U11" s="114">
        <v>45780</v>
      </c>
      <c r="V11" s="114" t="s">
        <v>4</v>
      </c>
      <c r="W11" s="114" t="s">
        <v>4</v>
      </c>
      <c r="X11" s="114" t="s">
        <v>4</v>
      </c>
      <c r="Y11" s="114" t="s">
        <v>4</v>
      </c>
      <c r="Z11" s="114" t="s">
        <v>4</v>
      </c>
      <c r="AA11" s="114" t="s">
        <v>4</v>
      </c>
      <c r="AB11" s="97"/>
      <c r="AC11" s="97"/>
      <c r="AD11" s="96"/>
      <c r="AE11" s="97"/>
      <c r="AF11" s="97"/>
      <c r="AG11" s="96"/>
      <c r="AH11" s="96"/>
      <c r="AI11" s="96"/>
    </row>
    <row r="12" spans="1:35" ht="94.95" customHeight="1" thickBot="1" x14ac:dyDescent="0.5">
      <c r="A12" s="109"/>
      <c r="B12" s="5" t="s">
        <v>132</v>
      </c>
      <c r="C12" s="4" t="s">
        <v>172</v>
      </c>
      <c r="D12" s="110">
        <v>2512</v>
      </c>
      <c r="E12" s="111">
        <v>45774</v>
      </c>
      <c r="F12" s="114"/>
      <c r="G12" s="112">
        <v>45777</v>
      </c>
      <c r="H12" s="113">
        <v>45779</v>
      </c>
      <c r="I12" s="113">
        <v>45779</v>
      </c>
      <c r="J12" s="113">
        <v>45779</v>
      </c>
      <c r="K12" s="113" t="s">
        <v>4</v>
      </c>
      <c r="L12" s="113" t="s">
        <v>4</v>
      </c>
      <c r="M12" s="113" t="s">
        <v>4</v>
      </c>
      <c r="N12" s="113" t="s">
        <v>4</v>
      </c>
      <c r="O12" s="113" t="s">
        <v>4</v>
      </c>
      <c r="P12" s="113" t="s">
        <v>4</v>
      </c>
      <c r="Q12" s="113" t="s">
        <v>4</v>
      </c>
      <c r="R12" s="113" t="s">
        <v>4</v>
      </c>
      <c r="S12" s="113">
        <v>45782</v>
      </c>
      <c r="T12" s="114" t="s">
        <v>4</v>
      </c>
      <c r="U12" s="114">
        <v>45784</v>
      </c>
      <c r="V12" s="114" t="s">
        <v>4</v>
      </c>
      <c r="W12" s="114" t="s">
        <v>4</v>
      </c>
      <c r="X12" s="114" t="s">
        <v>4</v>
      </c>
      <c r="Y12" s="114" t="s">
        <v>4</v>
      </c>
      <c r="Z12" s="114" t="s">
        <v>4</v>
      </c>
      <c r="AA12" s="114" t="s">
        <v>4</v>
      </c>
      <c r="AB12" s="96"/>
      <c r="AC12" s="96"/>
      <c r="AD12" s="96"/>
      <c r="AE12" s="96"/>
      <c r="AF12" s="96"/>
      <c r="AG12" s="96"/>
      <c r="AH12" s="96"/>
      <c r="AI12" s="96"/>
    </row>
    <row r="13" spans="1:35" s="115" customFormat="1" ht="94.95" customHeight="1" thickBot="1" x14ac:dyDescent="0.5">
      <c r="B13" s="5" t="s">
        <v>6</v>
      </c>
      <c r="C13" s="4" t="s">
        <v>185</v>
      </c>
      <c r="D13" s="126">
        <v>2506</v>
      </c>
      <c r="E13" s="111" t="s">
        <v>4</v>
      </c>
      <c r="F13" s="111" t="s">
        <v>4</v>
      </c>
      <c r="G13" s="112">
        <v>45771</v>
      </c>
      <c r="H13" s="113" t="s">
        <v>4</v>
      </c>
      <c r="I13" s="113" t="s">
        <v>4</v>
      </c>
      <c r="J13" s="113" t="s">
        <v>4</v>
      </c>
      <c r="K13" s="112">
        <v>45774</v>
      </c>
      <c r="L13" s="113" t="s">
        <v>4</v>
      </c>
      <c r="M13" s="113" t="s">
        <v>4</v>
      </c>
      <c r="N13" s="113" t="s">
        <v>4</v>
      </c>
      <c r="O13" s="113" t="s">
        <v>4</v>
      </c>
      <c r="P13" s="112">
        <v>45776</v>
      </c>
      <c r="Q13" s="112">
        <v>45775</v>
      </c>
      <c r="R13" s="113">
        <v>45784</v>
      </c>
      <c r="S13" s="113">
        <v>45783</v>
      </c>
      <c r="T13" s="113">
        <v>45784</v>
      </c>
      <c r="U13" s="113" t="s">
        <v>4</v>
      </c>
      <c r="V13" s="113" t="s">
        <v>4</v>
      </c>
      <c r="W13" s="113" t="s">
        <v>4</v>
      </c>
      <c r="X13" s="113" t="s">
        <v>4</v>
      </c>
      <c r="Y13" s="113">
        <v>45789</v>
      </c>
      <c r="Z13" s="111" t="s">
        <v>4</v>
      </c>
      <c r="AA13" s="113">
        <v>45787</v>
      </c>
      <c r="AB13" s="116"/>
      <c r="AC13" s="116"/>
      <c r="AD13" s="116"/>
      <c r="AE13" s="116"/>
      <c r="AF13" s="116"/>
      <c r="AG13" s="116"/>
      <c r="AH13" s="116"/>
      <c r="AI13" s="116"/>
    </row>
    <row r="14" spans="1:35" ht="94.95" customHeight="1" thickBot="1" x14ac:dyDescent="0.5">
      <c r="A14" s="109"/>
      <c r="B14" s="5" t="s">
        <v>59</v>
      </c>
      <c r="C14" s="4" t="s">
        <v>238</v>
      </c>
      <c r="D14" s="126">
        <v>2505</v>
      </c>
      <c r="E14" s="111" t="s">
        <v>4</v>
      </c>
      <c r="F14" s="111" t="s">
        <v>4</v>
      </c>
      <c r="G14" s="112">
        <v>45769</v>
      </c>
      <c r="H14" s="112" t="s">
        <v>4</v>
      </c>
      <c r="I14" s="112" t="s">
        <v>4</v>
      </c>
      <c r="J14" s="112" t="s">
        <v>4</v>
      </c>
      <c r="K14" s="112" t="s">
        <v>4</v>
      </c>
      <c r="L14" s="112" t="s">
        <v>4</v>
      </c>
      <c r="M14" s="112" t="s">
        <v>4</v>
      </c>
      <c r="N14" s="112" t="s">
        <v>4</v>
      </c>
      <c r="O14" s="112">
        <v>45778</v>
      </c>
      <c r="P14" s="112">
        <v>45777</v>
      </c>
      <c r="Q14" s="111" t="s">
        <v>4</v>
      </c>
      <c r="R14" s="112">
        <v>45783</v>
      </c>
      <c r="S14" s="112">
        <v>45781</v>
      </c>
      <c r="T14" s="112">
        <v>45784</v>
      </c>
      <c r="U14" s="111" t="s">
        <v>4</v>
      </c>
      <c r="V14" s="111" t="s">
        <v>4</v>
      </c>
      <c r="W14" s="111" t="s">
        <v>4</v>
      </c>
      <c r="X14" s="112">
        <v>45788</v>
      </c>
      <c r="Y14" s="112">
        <v>45786</v>
      </c>
      <c r="Z14" s="111" t="s">
        <v>4</v>
      </c>
      <c r="AA14" s="111" t="s">
        <v>4</v>
      </c>
      <c r="AB14" s="96"/>
      <c r="AC14" s="96"/>
      <c r="AD14" s="96"/>
      <c r="AE14" s="97"/>
      <c r="AF14" s="97"/>
      <c r="AG14" s="97"/>
      <c r="AH14" s="97"/>
      <c r="AI14" s="97"/>
    </row>
    <row r="15" spans="1:35" ht="94.95" customHeight="1" thickBot="1" x14ac:dyDescent="0.5">
      <c r="A15" s="109"/>
      <c r="B15" s="5" t="s">
        <v>5</v>
      </c>
      <c r="C15" s="4" t="s">
        <v>243</v>
      </c>
      <c r="D15" s="110">
        <v>2505</v>
      </c>
      <c r="E15" s="111" t="s">
        <v>4</v>
      </c>
      <c r="F15" s="111" t="s">
        <v>4</v>
      </c>
      <c r="G15" s="112">
        <v>45777</v>
      </c>
      <c r="H15" s="113" t="s">
        <v>4</v>
      </c>
      <c r="I15" s="113" t="s">
        <v>4</v>
      </c>
      <c r="J15" s="113" t="s">
        <v>4</v>
      </c>
      <c r="K15" s="113" t="s">
        <v>4</v>
      </c>
      <c r="L15" s="113" t="s">
        <v>4</v>
      </c>
      <c r="M15" s="113" t="s">
        <v>4</v>
      </c>
      <c r="N15" s="113" t="s">
        <v>4</v>
      </c>
      <c r="O15" s="112">
        <v>45780</v>
      </c>
      <c r="P15" s="113">
        <v>45781</v>
      </c>
      <c r="Q15" s="113" t="s">
        <v>4</v>
      </c>
      <c r="R15" s="113">
        <v>45791</v>
      </c>
      <c r="S15" s="114">
        <v>45790</v>
      </c>
      <c r="T15" s="114">
        <v>45791</v>
      </c>
      <c r="U15" s="111" t="s">
        <v>4</v>
      </c>
      <c r="V15" s="114">
        <v>45795</v>
      </c>
      <c r="W15" s="114">
        <v>45793</v>
      </c>
      <c r="X15" s="111" t="s">
        <v>4</v>
      </c>
      <c r="Y15" s="111" t="s">
        <v>4</v>
      </c>
      <c r="Z15" s="111" t="s">
        <v>4</v>
      </c>
      <c r="AA15" s="111" t="s">
        <v>4</v>
      </c>
      <c r="AB15" s="96"/>
      <c r="AC15" s="96"/>
      <c r="AD15" s="96"/>
      <c r="AE15" s="96"/>
      <c r="AF15" s="96"/>
      <c r="AG15" s="96"/>
      <c r="AH15" s="96"/>
      <c r="AI15" s="96"/>
    </row>
    <row r="16" spans="1:35" ht="94.95" customHeight="1" thickBot="1" x14ac:dyDescent="0.5">
      <c r="A16" s="109"/>
      <c r="B16" s="8" t="s">
        <v>128</v>
      </c>
      <c r="C16" s="8" t="s">
        <v>167</v>
      </c>
      <c r="D16" s="123">
        <v>2517</v>
      </c>
      <c r="E16" s="118" t="s">
        <v>4</v>
      </c>
      <c r="F16" s="118">
        <v>45780</v>
      </c>
      <c r="G16" s="118">
        <v>45781</v>
      </c>
      <c r="H16" s="118">
        <v>45783</v>
      </c>
      <c r="I16" s="118">
        <v>45783</v>
      </c>
      <c r="J16" s="118">
        <v>45783</v>
      </c>
      <c r="K16" s="118" t="s">
        <v>4</v>
      </c>
      <c r="L16" s="118" t="s">
        <v>4</v>
      </c>
      <c r="M16" s="118" t="s">
        <v>4</v>
      </c>
      <c r="N16" s="118" t="s">
        <v>4</v>
      </c>
      <c r="O16" s="118" t="s">
        <v>4</v>
      </c>
      <c r="P16" s="118" t="s">
        <v>4</v>
      </c>
      <c r="Q16" s="118" t="s">
        <v>4</v>
      </c>
      <c r="R16" s="118">
        <v>45786</v>
      </c>
      <c r="S16" s="118">
        <v>45787</v>
      </c>
      <c r="T16" s="118" t="s">
        <v>4</v>
      </c>
      <c r="U16" s="118" t="s">
        <v>4</v>
      </c>
      <c r="V16" s="153" t="s">
        <v>4</v>
      </c>
      <c r="W16" s="153" t="s">
        <v>4</v>
      </c>
      <c r="X16" s="153" t="s">
        <v>4</v>
      </c>
      <c r="Y16" s="153" t="s">
        <v>4</v>
      </c>
      <c r="Z16" s="153" t="s">
        <v>4</v>
      </c>
      <c r="AA16" s="153" t="s">
        <v>4</v>
      </c>
      <c r="AB16" s="97"/>
      <c r="AC16" s="97"/>
      <c r="AD16" s="97"/>
      <c r="AE16" s="97"/>
      <c r="AF16" s="97"/>
      <c r="AG16" s="97"/>
      <c r="AH16" s="97"/>
      <c r="AI16" s="97"/>
    </row>
    <row r="17" spans="1:35" ht="94.95" customHeight="1" thickBot="1" x14ac:dyDescent="0.5">
      <c r="A17" s="109"/>
      <c r="B17" s="8" t="s">
        <v>129</v>
      </c>
      <c r="C17" s="8" t="s">
        <v>241</v>
      </c>
      <c r="D17" s="123">
        <v>2510</v>
      </c>
      <c r="E17" s="118" t="s">
        <v>4</v>
      </c>
      <c r="F17" s="119">
        <v>45782</v>
      </c>
      <c r="G17" s="119">
        <v>45783</v>
      </c>
      <c r="H17" s="118" t="s">
        <v>4</v>
      </c>
      <c r="I17" s="118" t="s">
        <v>4</v>
      </c>
      <c r="J17" s="118" t="s">
        <v>4</v>
      </c>
      <c r="K17" s="119">
        <v>45785</v>
      </c>
      <c r="L17" s="119">
        <v>45786</v>
      </c>
      <c r="M17" s="119">
        <v>45786</v>
      </c>
      <c r="N17" s="119">
        <v>45787</v>
      </c>
      <c r="O17" s="118" t="s">
        <v>4</v>
      </c>
      <c r="P17" s="118" t="s">
        <v>4</v>
      </c>
      <c r="Q17" s="118" t="s">
        <v>4</v>
      </c>
      <c r="R17" s="118">
        <v>45789</v>
      </c>
      <c r="S17" s="118">
        <v>45789</v>
      </c>
      <c r="T17" s="118" t="s">
        <v>4</v>
      </c>
      <c r="U17" s="118" t="s">
        <v>4</v>
      </c>
      <c r="V17" s="118" t="s">
        <v>4</v>
      </c>
      <c r="W17" s="118" t="s">
        <v>4</v>
      </c>
      <c r="X17" s="118" t="s">
        <v>4</v>
      </c>
      <c r="Y17" s="118" t="s">
        <v>4</v>
      </c>
      <c r="Z17" s="118" t="s">
        <v>4</v>
      </c>
      <c r="AA17" s="118" t="s">
        <v>4</v>
      </c>
      <c r="AB17" s="97"/>
      <c r="AC17" s="97"/>
      <c r="AD17" s="96"/>
      <c r="AE17" s="97"/>
      <c r="AF17" s="97"/>
      <c r="AG17" s="96"/>
      <c r="AH17" s="96"/>
      <c r="AI17" s="96"/>
    </row>
    <row r="18" spans="1:35" ht="94.95" customHeight="1" thickBot="1" x14ac:dyDescent="0.5">
      <c r="A18" s="109"/>
      <c r="B18" s="8" t="s">
        <v>130</v>
      </c>
      <c r="C18" s="124" t="s">
        <v>148</v>
      </c>
      <c r="D18" s="123">
        <v>2517</v>
      </c>
      <c r="E18" s="172" t="s">
        <v>4</v>
      </c>
      <c r="F18" s="173">
        <v>45780</v>
      </c>
      <c r="G18" s="173">
        <v>45781</v>
      </c>
      <c r="H18" s="173" t="s">
        <v>4</v>
      </c>
      <c r="I18" s="173">
        <v>45784</v>
      </c>
      <c r="J18" s="173" t="s">
        <v>4</v>
      </c>
      <c r="K18" s="173">
        <v>45783</v>
      </c>
      <c r="L18" s="173">
        <v>45785</v>
      </c>
      <c r="M18" s="173">
        <v>45785</v>
      </c>
      <c r="N18" s="173">
        <v>45785</v>
      </c>
      <c r="O18" s="173" t="s">
        <v>4</v>
      </c>
      <c r="P18" s="173" t="s">
        <v>4</v>
      </c>
      <c r="Q18" s="173" t="s">
        <v>4</v>
      </c>
      <c r="R18" s="173">
        <v>45787</v>
      </c>
      <c r="S18" s="174">
        <v>45788</v>
      </c>
      <c r="T18" s="174" t="s">
        <v>4</v>
      </c>
      <c r="U18" s="174" t="s">
        <v>4</v>
      </c>
      <c r="V18" s="174" t="s">
        <v>4</v>
      </c>
      <c r="W18" s="174" t="s">
        <v>4</v>
      </c>
      <c r="X18" s="174" t="s">
        <v>4</v>
      </c>
      <c r="Y18" s="174" t="s">
        <v>4</v>
      </c>
      <c r="Z18" s="174" t="s">
        <v>4</v>
      </c>
      <c r="AA18" s="174" t="s">
        <v>4</v>
      </c>
      <c r="AB18" s="97"/>
      <c r="AC18" s="97"/>
      <c r="AD18" s="96"/>
      <c r="AE18" s="97"/>
      <c r="AF18" s="97"/>
      <c r="AG18" s="96"/>
      <c r="AH18" s="96"/>
      <c r="AI18" s="96"/>
    </row>
    <row r="19" spans="1:35" ht="94.95" customHeight="1" thickBot="1" x14ac:dyDescent="0.5">
      <c r="A19" s="109"/>
      <c r="B19" s="8" t="s">
        <v>131</v>
      </c>
      <c r="C19" s="124" t="s">
        <v>174</v>
      </c>
      <c r="D19" s="125">
        <v>2512</v>
      </c>
      <c r="E19" s="119">
        <v>45777</v>
      </c>
      <c r="F19" s="118" t="s">
        <v>4</v>
      </c>
      <c r="G19" s="118">
        <v>45779</v>
      </c>
      <c r="H19" s="118">
        <v>45782</v>
      </c>
      <c r="I19" s="118">
        <v>45782</v>
      </c>
      <c r="J19" s="118" t="s">
        <v>4</v>
      </c>
      <c r="K19" s="119">
        <v>45781</v>
      </c>
      <c r="L19" s="118" t="s">
        <v>4</v>
      </c>
      <c r="M19" s="118">
        <v>45783</v>
      </c>
      <c r="N19" s="118" t="s">
        <v>4</v>
      </c>
      <c r="O19" s="118" t="s">
        <v>4</v>
      </c>
      <c r="P19" s="118" t="s">
        <v>4</v>
      </c>
      <c r="Q19" s="118" t="s">
        <v>4</v>
      </c>
      <c r="R19" s="118" t="s">
        <v>4</v>
      </c>
      <c r="S19" s="118">
        <v>45785</v>
      </c>
      <c r="T19" s="118" t="s">
        <v>4</v>
      </c>
      <c r="U19" s="118">
        <v>45787</v>
      </c>
      <c r="V19" s="118" t="s">
        <v>4</v>
      </c>
      <c r="W19" s="118" t="s">
        <v>4</v>
      </c>
      <c r="X19" s="118" t="s">
        <v>4</v>
      </c>
      <c r="Y19" s="118" t="s">
        <v>4</v>
      </c>
      <c r="Z19" s="118" t="s">
        <v>4</v>
      </c>
      <c r="AA19" s="118" t="s">
        <v>4</v>
      </c>
      <c r="AB19" s="96"/>
      <c r="AC19" s="96"/>
      <c r="AD19" s="96"/>
      <c r="AE19" s="96"/>
      <c r="AF19" s="96"/>
      <c r="AG19" s="96"/>
      <c r="AH19" s="96"/>
      <c r="AI19" s="96"/>
    </row>
    <row r="20" spans="1:35" ht="94.95" customHeight="1" thickBot="1" x14ac:dyDescent="0.5">
      <c r="A20" s="109"/>
      <c r="B20" s="8" t="s">
        <v>132</v>
      </c>
      <c r="C20" s="124" t="s">
        <v>162</v>
      </c>
      <c r="D20" s="125">
        <v>2512</v>
      </c>
      <c r="E20" s="118">
        <v>45781</v>
      </c>
      <c r="F20" s="118"/>
      <c r="G20" s="118">
        <v>45784</v>
      </c>
      <c r="H20" s="118">
        <v>45786</v>
      </c>
      <c r="I20" s="118">
        <v>45786</v>
      </c>
      <c r="J20" s="118">
        <v>45786</v>
      </c>
      <c r="K20" s="118" t="s">
        <v>4</v>
      </c>
      <c r="L20" s="118" t="s">
        <v>4</v>
      </c>
      <c r="M20" s="118" t="s">
        <v>4</v>
      </c>
      <c r="N20" s="118" t="s">
        <v>4</v>
      </c>
      <c r="O20" s="118" t="s">
        <v>4</v>
      </c>
      <c r="P20" s="118" t="s">
        <v>4</v>
      </c>
      <c r="Q20" s="118" t="s">
        <v>4</v>
      </c>
      <c r="R20" s="118" t="s">
        <v>4</v>
      </c>
      <c r="S20" s="118">
        <v>45789</v>
      </c>
      <c r="T20" s="118" t="s">
        <v>4</v>
      </c>
      <c r="U20" s="118">
        <v>45791</v>
      </c>
      <c r="V20" s="118" t="s">
        <v>4</v>
      </c>
      <c r="W20" s="118" t="s">
        <v>4</v>
      </c>
      <c r="X20" s="118" t="s">
        <v>4</v>
      </c>
      <c r="Y20" s="118" t="s">
        <v>4</v>
      </c>
      <c r="Z20" s="118" t="s">
        <v>4</v>
      </c>
      <c r="AA20" s="118" t="s">
        <v>4</v>
      </c>
      <c r="AB20" s="96"/>
      <c r="AC20" s="96"/>
      <c r="AD20" s="96"/>
      <c r="AE20" s="96"/>
      <c r="AF20" s="96"/>
      <c r="AG20" s="96"/>
      <c r="AH20" s="96"/>
      <c r="AI20" s="96"/>
    </row>
    <row r="21" spans="1:35" ht="94.95" customHeight="1" thickBot="1" x14ac:dyDescent="0.5">
      <c r="A21" s="109"/>
      <c r="B21" s="8" t="s">
        <v>6</v>
      </c>
      <c r="C21" s="120" t="s">
        <v>187</v>
      </c>
      <c r="D21" s="125">
        <v>2506</v>
      </c>
      <c r="E21" s="118" t="s">
        <v>4</v>
      </c>
      <c r="F21" s="118" t="s">
        <v>4</v>
      </c>
      <c r="G21" s="119">
        <v>45778</v>
      </c>
      <c r="H21" s="118" t="s">
        <v>4</v>
      </c>
      <c r="I21" s="118" t="s">
        <v>4</v>
      </c>
      <c r="J21" s="118" t="s">
        <v>4</v>
      </c>
      <c r="K21" s="119">
        <v>45781</v>
      </c>
      <c r="L21" s="118" t="s">
        <v>4</v>
      </c>
      <c r="M21" s="118" t="s">
        <v>4</v>
      </c>
      <c r="N21" s="118" t="s">
        <v>4</v>
      </c>
      <c r="O21" s="118" t="s">
        <v>4</v>
      </c>
      <c r="P21" s="119">
        <v>45783</v>
      </c>
      <c r="Q21" s="119">
        <v>45782</v>
      </c>
      <c r="R21" s="119">
        <v>45791</v>
      </c>
      <c r="S21" s="119">
        <v>45790</v>
      </c>
      <c r="T21" s="119">
        <v>45791</v>
      </c>
      <c r="U21" s="118" t="s">
        <v>4</v>
      </c>
      <c r="V21" s="118" t="s">
        <v>4</v>
      </c>
      <c r="W21" s="118" t="s">
        <v>4</v>
      </c>
      <c r="X21" s="118" t="s">
        <v>4</v>
      </c>
      <c r="Y21" s="119">
        <v>45796</v>
      </c>
      <c r="Z21" s="118" t="s">
        <v>4</v>
      </c>
      <c r="AA21" s="119">
        <v>45794</v>
      </c>
      <c r="AB21" s="96"/>
      <c r="AC21" s="96"/>
      <c r="AD21" s="96"/>
      <c r="AE21" s="96"/>
      <c r="AF21" s="96"/>
      <c r="AG21" s="96"/>
      <c r="AH21" s="96"/>
    </row>
    <row r="22" spans="1:35" s="122" customFormat="1" ht="94.95" customHeight="1" thickBot="1" x14ac:dyDescent="0.5">
      <c r="A22" s="117"/>
      <c r="B22" s="8" t="s">
        <v>59</v>
      </c>
      <c r="C22" s="120" t="s">
        <v>186</v>
      </c>
      <c r="D22" s="125">
        <v>2506</v>
      </c>
      <c r="E22" s="118" t="s">
        <v>4</v>
      </c>
      <c r="F22" s="118" t="s">
        <v>4</v>
      </c>
      <c r="G22" s="119">
        <v>45776</v>
      </c>
      <c r="H22" s="119" t="s">
        <v>4</v>
      </c>
      <c r="I22" s="119" t="s">
        <v>4</v>
      </c>
      <c r="J22" s="119" t="s">
        <v>4</v>
      </c>
      <c r="K22" s="119" t="s">
        <v>4</v>
      </c>
      <c r="L22" s="119" t="s">
        <v>4</v>
      </c>
      <c r="M22" s="119" t="s">
        <v>4</v>
      </c>
      <c r="N22" s="119" t="s">
        <v>4</v>
      </c>
      <c r="O22" s="119">
        <v>45785</v>
      </c>
      <c r="P22" s="119">
        <v>45784</v>
      </c>
      <c r="Q22" s="119" t="s">
        <v>4</v>
      </c>
      <c r="R22" s="119">
        <v>45790</v>
      </c>
      <c r="S22" s="119">
        <v>45788</v>
      </c>
      <c r="T22" s="119">
        <v>45791</v>
      </c>
      <c r="U22" s="119" t="s">
        <v>4</v>
      </c>
      <c r="V22" s="119" t="s">
        <v>4</v>
      </c>
      <c r="W22" s="119" t="s">
        <v>4</v>
      </c>
      <c r="X22" s="119">
        <v>45795</v>
      </c>
      <c r="Y22" s="119">
        <v>45793</v>
      </c>
      <c r="Z22" s="119" t="s">
        <v>4</v>
      </c>
      <c r="AA22" s="119" t="s">
        <v>4</v>
      </c>
      <c r="AB22" s="121"/>
      <c r="AC22" s="121"/>
      <c r="AD22" s="121"/>
      <c r="AE22" s="121"/>
      <c r="AF22" s="121"/>
      <c r="AG22" s="121"/>
      <c r="AH22" s="121"/>
      <c r="AI22" s="121"/>
    </row>
    <row r="23" spans="1:35" ht="94.95" customHeight="1" thickBot="1" x14ac:dyDescent="0.5">
      <c r="A23" s="109"/>
      <c r="B23" s="8" t="s">
        <v>5</v>
      </c>
      <c r="C23" s="124" t="s">
        <v>244</v>
      </c>
      <c r="D23" s="125">
        <v>2505</v>
      </c>
      <c r="E23" s="118" t="s">
        <v>4</v>
      </c>
      <c r="F23" s="118" t="s">
        <v>4</v>
      </c>
      <c r="G23" s="119">
        <v>45784</v>
      </c>
      <c r="H23" s="118" t="s">
        <v>4</v>
      </c>
      <c r="I23" s="118" t="s">
        <v>4</v>
      </c>
      <c r="J23" s="118" t="s">
        <v>4</v>
      </c>
      <c r="K23" s="118" t="s">
        <v>4</v>
      </c>
      <c r="L23" s="118" t="s">
        <v>4</v>
      </c>
      <c r="M23" s="118" t="s">
        <v>4</v>
      </c>
      <c r="N23" s="118" t="s">
        <v>4</v>
      </c>
      <c r="O23" s="119">
        <v>45787</v>
      </c>
      <c r="P23" s="119">
        <v>45788</v>
      </c>
      <c r="Q23" s="119" t="s">
        <v>4</v>
      </c>
      <c r="R23" s="119">
        <v>45798</v>
      </c>
      <c r="S23" s="119">
        <v>45797</v>
      </c>
      <c r="T23" s="119">
        <v>45798</v>
      </c>
      <c r="U23" s="119" t="s">
        <v>4</v>
      </c>
      <c r="V23" s="119">
        <v>45802</v>
      </c>
      <c r="W23" s="119">
        <v>45800</v>
      </c>
      <c r="X23" s="119" t="s">
        <v>4</v>
      </c>
      <c r="Y23" s="119" t="s">
        <v>4</v>
      </c>
      <c r="Z23" s="119" t="s">
        <v>4</v>
      </c>
      <c r="AA23" s="119" t="s">
        <v>4</v>
      </c>
      <c r="AB23" s="96"/>
      <c r="AC23" s="96"/>
      <c r="AD23" s="96"/>
      <c r="AE23" s="96"/>
      <c r="AF23" s="96"/>
      <c r="AG23" s="96"/>
      <c r="AH23" s="96"/>
      <c r="AI23" s="96"/>
    </row>
    <row r="24" spans="1:35" ht="94.95" customHeight="1" thickBot="1" x14ac:dyDescent="0.5">
      <c r="A24" s="109"/>
      <c r="B24" s="5" t="s">
        <v>128</v>
      </c>
      <c r="C24" s="4" t="s">
        <v>167</v>
      </c>
      <c r="D24" s="110">
        <v>2518</v>
      </c>
      <c r="E24" s="111" t="s">
        <v>4</v>
      </c>
      <c r="F24" s="111">
        <v>45787</v>
      </c>
      <c r="G24" s="111">
        <v>45788</v>
      </c>
      <c r="H24" s="111">
        <v>45790</v>
      </c>
      <c r="I24" s="111">
        <v>45790</v>
      </c>
      <c r="J24" s="111">
        <v>45790</v>
      </c>
      <c r="K24" s="111" t="s">
        <v>4</v>
      </c>
      <c r="L24" s="111" t="s">
        <v>4</v>
      </c>
      <c r="M24" s="111" t="s">
        <v>4</v>
      </c>
      <c r="N24" s="111" t="s">
        <v>4</v>
      </c>
      <c r="O24" s="111" t="s">
        <v>4</v>
      </c>
      <c r="P24" s="111" t="s">
        <v>4</v>
      </c>
      <c r="Q24" s="111" t="s">
        <v>4</v>
      </c>
      <c r="R24" s="111">
        <v>45793</v>
      </c>
      <c r="S24" s="111">
        <v>45794</v>
      </c>
      <c r="T24" s="111" t="s">
        <v>4</v>
      </c>
      <c r="U24" s="111" t="s">
        <v>4</v>
      </c>
      <c r="V24" s="111" t="s">
        <v>4</v>
      </c>
      <c r="W24" s="111" t="s">
        <v>4</v>
      </c>
      <c r="X24" s="111" t="s">
        <v>4</v>
      </c>
      <c r="Y24" s="111" t="s">
        <v>4</v>
      </c>
      <c r="Z24" s="111" t="s">
        <v>4</v>
      </c>
      <c r="AA24" s="111" t="s">
        <v>4</v>
      </c>
      <c r="AB24" s="96"/>
      <c r="AC24" s="96"/>
      <c r="AD24" s="96"/>
      <c r="AE24" s="96"/>
      <c r="AF24" s="96"/>
      <c r="AG24" s="96"/>
      <c r="AH24" s="96"/>
    </row>
    <row r="25" spans="1:35" ht="94.95" customHeight="1" thickBot="1" x14ac:dyDescent="0.5">
      <c r="A25" s="109"/>
      <c r="B25" s="5" t="s">
        <v>129</v>
      </c>
      <c r="C25" s="4" t="s">
        <v>241</v>
      </c>
      <c r="D25" s="110">
        <v>2511</v>
      </c>
      <c r="E25" s="111" t="s">
        <v>4</v>
      </c>
      <c r="F25" s="111">
        <v>45789</v>
      </c>
      <c r="G25" s="111">
        <v>45790</v>
      </c>
      <c r="H25" s="111" t="s">
        <v>4</v>
      </c>
      <c r="I25" s="111" t="s">
        <v>4</v>
      </c>
      <c r="J25" s="111" t="s">
        <v>4</v>
      </c>
      <c r="K25" s="111">
        <v>45792</v>
      </c>
      <c r="L25" s="111">
        <v>45793</v>
      </c>
      <c r="M25" s="111">
        <v>45793</v>
      </c>
      <c r="N25" s="111">
        <v>45794</v>
      </c>
      <c r="O25" s="111" t="s">
        <v>4</v>
      </c>
      <c r="P25" s="111" t="s">
        <v>4</v>
      </c>
      <c r="Q25" s="111" t="s">
        <v>4</v>
      </c>
      <c r="R25" s="111">
        <v>45796</v>
      </c>
      <c r="S25" s="111">
        <v>45796</v>
      </c>
      <c r="T25" s="111" t="s">
        <v>4</v>
      </c>
      <c r="U25" s="111" t="s">
        <v>4</v>
      </c>
      <c r="V25" s="111" t="s">
        <v>4</v>
      </c>
      <c r="W25" s="111" t="s">
        <v>4</v>
      </c>
      <c r="X25" s="111" t="s">
        <v>4</v>
      </c>
      <c r="Y25" s="111" t="s">
        <v>4</v>
      </c>
      <c r="Z25" s="111" t="s">
        <v>4</v>
      </c>
      <c r="AA25" s="111" t="s">
        <v>4</v>
      </c>
      <c r="AB25" s="96"/>
      <c r="AC25" s="96"/>
      <c r="AD25" s="96"/>
      <c r="AE25" s="96"/>
      <c r="AF25" s="96"/>
      <c r="AG25" s="96"/>
      <c r="AH25" s="96"/>
    </row>
    <row r="26" spans="1:35" ht="94.95" customHeight="1" thickBot="1" x14ac:dyDescent="0.5">
      <c r="A26" s="109"/>
      <c r="B26" s="5" t="s">
        <v>130</v>
      </c>
      <c r="C26" s="4" t="s">
        <v>148</v>
      </c>
      <c r="D26" s="110">
        <v>2517</v>
      </c>
      <c r="E26" s="111" t="s">
        <v>4</v>
      </c>
      <c r="F26" s="111">
        <v>45787</v>
      </c>
      <c r="G26" s="111">
        <v>45788</v>
      </c>
      <c r="H26" s="112" t="s">
        <v>4</v>
      </c>
      <c r="I26" s="111">
        <v>45791</v>
      </c>
      <c r="J26" s="112" t="s">
        <v>4</v>
      </c>
      <c r="K26" s="111">
        <v>45790</v>
      </c>
      <c r="L26" s="111">
        <v>45792</v>
      </c>
      <c r="M26" s="111">
        <v>45792</v>
      </c>
      <c r="N26" s="111">
        <v>45792</v>
      </c>
      <c r="O26" s="111" t="s">
        <v>4</v>
      </c>
      <c r="P26" s="112" t="s">
        <v>4</v>
      </c>
      <c r="Q26" s="112" t="s">
        <v>4</v>
      </c>
      <c r="R26" s="111">
        <v>45794</v>
      </c>
      <c r="S26" s="111">
        <v>45795</v>
      </c>
      <c r="T26" s="111" t="s">
        <v>4</v>
      </c>
      <c r="U26" s="111" t="s">
        <v>4</v>
      </c>
      <c r="V26" s="111" t="s">
        <v>4</v>
      </c>
      <c r="W26" s="111" t="s">
        <v>4</v>
      </c>
      <c r="X26" s="111" t="s">
        <v>4</v>
      </c>
      <c r="Y26" s="111" t="s">
        <v>4</v>
      </c>
      <c r="Z26" s="111" t="s">
        <v>4</v>
      </c>
      <c r="AA26" s="111" t="s">
        <v>4</v>
      </c>
      <c r="AB26" s="96"/>
      <c r="AC26" s="96"/>
      <c r="AD26" s="96"/>
      <c r="AE26" s="96"/>
      <c r="AF26" s="96"/>
      <c r="AG26" s="96"/>
      <c r="AH26" s="96"/>
      <c r="AI26" s="96"/>
    </row>
    <row r="27" spans="1:35" ht="94.95" customHeight="1" thickBot="1" x14ac:dyDescent="0.5">
      <c r="A27" s="109"/>
      <c r="B27" s="5" t="s">
        <v>131</v>
      </c>
      <c r="C27" s="4" t="s">
        <v>172</v>
      </c>
      <c r="D27" s="110">
        <v>2513</v>
      </c>
      <c r="E27" s="111">
        <v>45784</v>
      </c>
      <c r="F27" s="111" t="s">
        <v>4</v>
      </c>
      <c r="G27" s="111">
        <v>45786</v>
      </c>
      <c r="H27" s="111">
        <v>45789</v>
      </c>
      <c r="I27" s="111">
        <v>45789</v>
      </c>
      <c r="J27" s="111" t="s">
        <v>4</v>
      </c>
      <c r="K27" s="111">
        <v>45788</v>
      </c>
      <c r="L27" s="111" t="s">
        <v>4</v>
      </c>
      <c r="M27" s="111">
        <v>45790</v>
      </c>
      <c r="N27" s="111" t="s">
        <v>4</v>
      </c>
      <c r="O27" s="111" t="s">
        <v>4</v>
      </c>
      <c r="P27" s="111" t="s">
        <v>4</v>
      </c>
      <c r="Q27" s="111" t="s">
        <v>4</v>
      </c>
      <c r="R27" s="111" t="s">
        <v>4</v>
      </c>
      <c r="S27" s="111">
        <v>45792</v>
      </c>
      <c r="T27" s="111" t="s">
        <v>4</v>
      </c>
      <c r="U27" s="111">
        <v>45794</v>
      </c>
      <c r="V27" s="111" t="s">
        <v>4</v>
      </c>
      <c r="W27" s="111" t="s">
        <v>4</v>
      </c>
      <c r="X27" s="111" t="s">
        <v>4</v>
      </c>
      <c r="Y27" s="111" t="s">
        <v>4</v>
      </c>
      <c r="Z27" s="111" t="s">
        <v>4</v>
      </c>
      <c r="AA27" s="111" t="s">
        <v>4</v>
      </c>
      <c r="AB27" s="96"/>
      <c r="AC27" s="96"/>
      <c r="AD27" s="96"/>
      <c r="AE27" s="96"/>
      <c r="AF27" s="96"/>
      <c r="AG27" s="96"/>
      <c r="AH27" s="96"/>
      <c r="AI27" s="96"/>
    </row>
    <row r="28" spans="1:35" ht="94.95" customHeight="1" thickBot="1" x14ac:dyDescent="0.5">
      <c r="A28" s="109"/>
      <c r="B28" s="5" t="s">
        <v>132</v>
      </c>
      <c r="C28" s="4" t="s">
        <v>174</v>
      </c>
      <c r="D28" s="110">
        <v>2513</v>
      </c>
      <c r="E28" s="111">
        <v>45788</v>
      </c>
      <c r="F28" s="111"/>
      <c r="G28" s="111">
        <v>45791</v>
      </c>
      <c r="H28" s="111">
        <v>45793</v>
      </c>
      <c r="I28" s="111">
        <v>45793</v>
      </c>
      <c r="J28" s="111">
        <v>45793</v>
      </c>
      <c r="K28" s="111" t="s">
        <v>4</v>
      </c>
      <c r="L28" s="111" t="s">
        <v>4</v>
      </c>
      <c r="M28" s="111" t="s">
        <v>4</v>
      </c>
      <c r="N28" s="111" t="s">
        <v>4</v>
      </c>
      <c r="O28" s="111" t="s">
        <v>4</v>
      </c>
      <c r="P28" s="111" t="s">
        <v>4</v>
      </c>
      <c r="Q28" s="111" t="s">
        <v>4</v>
      </c>
      <c r="R28" s="111" t="s">
        <v>4</v>
      </c>
      <c r="S28" s="111">
        <v>45796</v>
      </c>
      <c r="T28" s="111" t="s">
        <v>4</v>
      </c>
      <c r="U28" s="111">
        <v>45798</v>
      </c>
      <c r="V28" s="111" t="s">
        <v>4</v>
      </c>
      <c r="W28" s="111" t="s">
        <v>4</v>
      </c>
      <c r="X28" s="111" t="s">
        <v>4</v>
      </c>
      <c r="Y28" s="111" t="s">
        <v>4</v>
      </c>
      <c r="Z28" s="111" t="s">
        <v>4</v>
      </c>
      <c r="AA28" s="111" t="s">
        <v>4</v>
      </c>
      <c r="AB28" s="96"/>
      <c r="AC28" s="96"/>
      <c r="AD28" s="96"/>
      <c r="AE28" s="96"/>
      <c r="AF28" s="96"/>
      <c r="AG28" s="96"/>
      <c r="AH28" s="96"/>
      <c r="AI28" s="96"/>
    </row>
    <row r="29" spans="1:35" ht="94.95" customHeight="1" thickBot="1" x14ac:dyDescent="0.5">
      <c r="A29" s="109"/>
      <c r="B29" s="5" t="s">
        <v>6</v>
      </c>
      <c r="C29" s="4" t="s">
        <v>189</v>
      </c>
      <c r="D29" s="126">
        <v>2508</v>
      </c>
      <c r="E29" s="111" t="s">
        <v>4</v>
      </c>
      <c r="F29" s="111" t="s">
        <v>4</v>
      </c>
      <c r="G29" s="111">
        <v>45785</v>
      </c>
      <c r="H29" s="113" t="s">
        <v>4</v>
      </c>
      <c r="I29" s="113" t="s">
        <v>4</v>
      </c>
      <c r="J29" s="113" t="s">
        <v>4</v>
      </c>
      <c r="K29" s="111">
        <v>45788</v>
      </c>
      <c r="L29" s="111" t="s">
        <v>4</v>
      </c>
      <c r="M29" s="111" t="s">
        <v>4</v>
      </c>
      <c r="N29" s="111" t="s">
        <v>4</v>
      </c>
      <c r="O29" s="111" t="s">
        <v>4</v>
      </c>
      <c r="P29" s="111">
        <v>45790</v>
      </c>
      <c r="Q29" s="111">
        <v>45789</v>
      </c>
      <c r="R29" s="111">
        <v>45798</v>
      </c>
      <c r="S29" s="111">
        <v>45797</v>
      </c>
      <c r="T29" s="111">
        <v>45798</v>
      </c>
      <c r="U29" s="111" t="s">
        <v>4</v>
      </c>
      <c r="V29" s="111" t="s">
        <v>4</v>
      </c>
      <c r="W29" s="111" t="s">
        <v>4</v>
      </c>
      <c r="X29" s="111" t="s">
        <v>4</v>
      </c>
      <c r="Y29" s="111">
        <v>45803</v>
      </c>
      <c r="Z29" s="111" t="s">
        <v>4</v>
      </c>
      <c r="AA29" s="111">
        <v>45801</v>
      </c>
      <c r="AB29" s="96"/>
      <c r="AC29" s="96"/>
      <c r="AD29" s="96"/>
      <c r="AE29" s="96"/>
      <c r="AF29" s="96"/>
      <c r="AG29" s="96"/>
      <c r="AH29" s="96"/>
      <c r="AI29" s="96"/>
    </row>
    <row r="30" spans="1:35" ht="94.95" customHeight="1" thickBot="1" x14ac:dyDescent="0.5">
      <c r="A30" s="109"/>
      <c r="B30" s="5" t="s">
        <v>59</v>
      </c>
      <c r="C30" s="4" t="s">
        <v>237</v>
      </c>
      <c r="D30" s="126">
        <v>2506</v>
      </c>
      <c r="E30" s="111" t="s">
        <v>4</v>
      </c>
      <c r="F30" s="111" t="s">
        <v>4</v>
      </c>
      <c r="G30" s="111">
        <v>45783</v>
      </c>
      <c r="H30" s="112" t="s">
        <v>4</v>
      </c>
      <c r="I30" s="112" t="s">
        <v>4</v>
      </c>
      <c r="J30" s="112" t="s">
        <v>4</v>
      </c>
      <c r="K30" s="112" t="s">
        <v>4</v>
      </c>
      <c r="L30" s="112" t="s">
        <v>4</v>
      </c>
      <c r="M30" s="112" t="s">
        <v>4</v>
      </c>
      <c r="N30" s="112" t="s">
        <v>4</v>
      </c>
      <c r="O30" s="111">
        <v>45792</v>
      </c>
      <c r="P30" s="111">
        <v>45791</v>
      </c>
      <c r="Q30" s="111" t="s">
        <v>4</v>
      </c>
      <c r="R30" s="111">
        <v>45797</v>
      </c>
      <c r="S30" s="111">
        <v>45795</v>
      </c>
      <c r="T30" s="111">
        <v>45798</v>
      </c>
      <c r="U30" s="112" t="s">
        <v>4</v>
      </c>
      <c r="V30" s="112" t="s">
        <v>4</v>
      </c>
      <c r="W30" s="112" t="s">
        <v>4</v>
      </c>
      <c r="X30" s="111">
        <v>45802</v>
      </c>
      <c r="Y30" s="111">
        <v>45800</v>
      </c>
      <c r="Z30" s="112" t="s">
        <v>4</v>
      </c>
      <c r="AA30" s="112" t="s">
        <v>4</v>
      </c>
      <c r="AB30" s="96"/>
      <c r="AC30" s="96"/>
      <c r="AD30" s="96"/>
      <c r="AE30" s="96"/>
      <c r="AF30" s="96"/>
      <c r="AG30" s="96"/>
      <c r="AH30" s="96"/>
    </row>
    <row r="31" spans="1:35" ht="94.95" customHeight="1" thickBot="1" x14ac:dyDescent="0.5">
      <c r="A31" s="109"/>
      <c r="B31" s="5" t="s">
        <v>5</v>
      </c>
      <c r="C31" s="4" t="s">
        <v>242</v>
      </c>
      <c r="D31" s="110">
        <v>2506</v>
      </c>
      <c r="E31" s="111" t="s">
        <v>4</v>
      </c>
      <c r="F31" s="111" t="s">
        <v>4</v>
      </c>
      <c r="G31" s="111">
        <v>45791</v>
      </c>
      <c r="H31" s="113" t="s">
        <v>4</v>
      </c>
      <c r="I31" s="113" t="s">
        <v>4</v>
      </c>
      <c r="J31" s="113" t="s">
        <v>4</v>
      </c>
      <c r="K31" s="113" t="s">
        <v>4</v>
      </c>
      <c r="L31" s="113" t="s">
        <v>4</v>
      </c>
      <c r="M31" s="113" t="s">
        <v>4</v>
      </c>
      <c r="N31" s="113" t="s">
        <v>4</v>
      </c>
      <c r="O31" s="111">
        <v>45794</v>
      </c>
      <c r="P31" s="111">
        <v>45795</v>
      </c>
      <c r="Q31" s="113" t="s">
        <v>4</v>
      </c>
      <c r="R31" s="111">
        <v>45805</v>
      </c>
      <c r="S31" s="111">
        <v>45804</v>
      </c>
      <c r="T31" s="111">
        <v>45805</v>
      </c>
      <c r="U31" s="113" t="s">
        <v>4</v>
      </c>
      <c r="V31" s="111">
        <v>45809</v>
      </c>
      <c r="W31" s="111">
        <v>45807</v>
      </c>
      <c r="X31" s="113" t="s">
        <v>4</v>
      </c>
      <c r="Y31" s="113" t="s">
        <v>4</v>
      </c>
      <c r="Z31" s="113" t="s">
        <v>4</v>
      </c>
      <c r="AA31" s="113" t="s">
        <v>4</v>
      </c>
      <c r="AB31" s="96"/>
      <c r="AC31" s="96"/>
      <c r="AD31" s="96"/>
      <c r="AE31" s="96"/>
      <c r="AF31" s="96"/>
      <c r="AG31" s="96"/>
      <c r="AH31" s="96"/>
      <c r="AI31" s="96"/>
    </row>
    <row r="32" spans="1:35" ht="94.95" customHeight="1" thickBot="1" x14ac:dyDescent="0.5">
      <c r="A32" s="109"/>
      <c r="B32" s="8" t="s">
        <v>128</v>
      </c>
      <c r="C32" s="8" t="str">
        <f>C24</f>
        <v>WECAN</v>
      </c>
      <c r="D32" s="123">
        <f>D24+1</f>
        <v>2519</v>
      </c>
      <c r="E32" s="118" t="s">
        <v>18</v>
      </c>
      <c r="F32" s="118">
        <f>F24+7</f>
        <v>45794</v>
      </c>
      <c r="G32" s="118">
        <f t="shared" ref="G32:J37" si="0">G24+7</f>
        <v>45795</v>
      </c>
      <c r="H32" s="118">
        <f t="shared" si="0"/>
        <v>45797</v>
      </c>
      <c r="I32" s="118">
        <f t="shared" si="0"/>
        <v>45797</v>
      </c>
      <c r="J32" s="118">
        <f t="shared" si="0"/>
        <v>45797</v>
      </c>
      <c r="K32" s="118" t="s">
        <v>18</v>
      </c>
      <c r="L32" s="118" t="s">
        <v>18</v>
      </c>
      <c r="M32" s="118" t="s">
        <v>18</v>
      </c>
      <c r="N32" s="118" t="s">
        <v>18</v>
      </c>
      <c r="O32" s="118" t="s">
        <v>15</v>
      </c>
      <c r="P32" s="118" t="s">
        <v>18</v>
      </c>
      <c r="Q32" s="118" t="s">
        <v>18</v>
      </c>
      <c r="R32" s="118">
        <f t="shared" ref="R32:S32" si="1">R24+7</f>
        <v>45800</v>
      </c>
      <c r="S32" s="118">
        <f t="shared" si="1"/>
        <v>45801</v>
      </c>
      <c r="T32" s="118" t="s">
        <v>18</v>
      </c>
      <c r="U32" s="118" t="s">
        <v>18</v>
      </c>
      <c r="V32" s="118" t="s">
        <v>18</v>
      </c>
      <c r="W32" s="118" t="s">
        <v>18</v>
      </c>
      <c r="X32" s="118" t="s">
        <v>18</v>
      </c>
      <c r="Y32" s="118" t="s">
        <v>18</v>
      </c>
      <c r="Z32" s="118" t="s">
        <v>18</v>
      </c>
      <c r="AA32" s="118" t="s">
        <v>18</v>
      </c>
      <c r="AB32" s="96"/>
      <c r="AC32" s="96"/>
      <c r="AD32" s="96"/>
      <c r="AE32" s="96"/>
      <c r="AF32" s="96"/>
      <c r="AG32" s="96"/>
      <c r="AH32" s="96"/>
      <c r="AI32" s="96"/>
    </row>
    <row r="33" spans="1:35" ht="94.95" customHeight="1" thickBot="1" x14ac:dyDescent="0.5">
      <c r="A33" s="109"/>
      <c r="B33" s="8" t="s">
        <v>129</v>
      </c>
      <c r="C33" s="8" t="str">
        <f>C25</f>
        <v>SUNNY  CALLA</v>
      </c>
      <c r="D33" s="123">
        <f>D25+1</f>
        <v>2512</v>
      </c>
      <c r="E33" s="118" t="s">
        <v>18</v>
      </c>
      <c r="F33" s="118">
        <f t="shared" ref="F33:F34" si="2">F25+7</f>
        <v>45796</v>
      </c>
      <c r="G33" s="118">
        <f t="shared" si="0"/>
        <v>45797</v>
      </c>
      <c r="H33" s="118" t="s">
        <v>18</v>
      </c>
      <c r="I33" s="118" t="s">
        <v>18</v>
      </c>
      <c r="J33" s="118" t="s">
        <v>18</v>
      </c>
      <c r="K33" s="118">
        <f t="shared" ref="K33:N35" si="3">K25+7</f>
        <v>45799</v>
      </c>
      <c r="L33" s="118">
        <f t="shared" si="3"/>
        <v>45800</v>
      </c>
      <c r="M33" s="118">
        <f t="shared" si="3"/>
        <v>45800</v>
      </c>
      <c r="N33" s="118">
        <f t="shared" si="3"/>
        <v>45801</v>
      </c>
      <c r="O33" s="118" t="s">
        <v>18</v>
      </c>
      <c r="P33" s="118" t="s">
        <v>18</v>
      </c>
      <c r="Q33" s="118" t="s">
        <v>18</v>
      </c>
      <c r="R33" s="118">
        <f t="shared" ref="R33:S33" si="4">R25+7</f>
        <v>45803</v>
      </c>
      <c r="S33" s="118">
        <f t="shared" si="4"/>
        <v>45803</v>
      </c>
      <c r="T33" s="118" t="s">
        <v>18</v>
      </c>
      <c r="U33" s="118" t="s">
        <v>18</v>
      </c>
      <c r="V33" s="118" t="s">
        <v>18</v>
      </c>
      <c r="W33" s="118" t="s">
        <v>18</v>
      </c>
      <c r="X33" s="118" t="s">
        <v>18</v>
      </c>
      <c r="Y33" s="118" t="s">
        <v>18</v>
      </c>
      <c r="Z33" s="118" t="s">
        <v>18</v>
      </c>
      <c r="AA33" s="118" t="s">
        <v>18</v>
      </c>
      <c r="AB33" s="96"/>
      <c r="AC33" s="96"/>
      <c r="AD33" s="96"/>
      <c r="AE33" s="96"/>
      <c r="AF33" s="96"/>
      <c r="AG33" s="96"/>
      <c r="AH33" s="96"/>
      <c r="AI33" s="96"/>
    </row>
    <row r="34" spans="1:35" ht="94.95" customHeight="1" thickBot="1" x14ac:dyDescent="0.5">
      <c r="A34" s="109"/>
      <c r="B34" s="8" t="s">
        <v>130</v>
      </c>
      <c r="C34" s="124" t="str">
        <f>C26</f>
        <v>PANCON SUCCESS</v>
      </c>
      <c r="D34" s="123">
        <f>D26+1</f>
        <v>2518</v>
      </c>
      <c r="E34" s="118" t="s">
        <v>15</v>
      </c>
      <c r="F34" s="118">
        <f t="shared" si="2"/>
        <v>45794</v>
      </c>
      <c r="G34" s="118">
        <f t="shared" si="0"/>
        <v>45795</v>
      </c>
      <c r="H34" s="119" t="s">
        <v>134</v>
      </c>
      <c r="I34" s="118">
        <f t="shared" ref="I34:I36" si="5">I26+7</f>
        <v>45798</v>
      </c>
      <c r="J34" s="119" t="s">
        <v>133</v>
      </c>
      <c r="K34" s="118">
        <f t="shared" si="3"/>
        <v>45797</v>
      </c>
      <c r="L34" s="118">
        <f t="shared" si="3"/>
        <v>45799</v>
      </c>
      <c r="M34" s="118">
        <f t="shared" si="3"/>
        <v>45799</v>
      </c>
      <c r="N34" s="118">
        <f t="shared" si="3"/>
        <v>45799</v>
      </c>
      <c r="O34" s="118" t="s">
        <v>18</v>
      </c>
      <c r="P34" s="119" t="s">
        <v>134</v>
      </c>
      <c r="Q34" s="119" t="s">
        <v>134</v>
      </c>
      <c r="R34" s="118">
        <f t="shared" ref="R34:S34" si="6">R26+7</f>
        <v>45801</v>
      </c>
      <c r="S34" s="118">
        <f t="shared" si="6"/>
        <v>45802</v>
      </c>
      <c r="T34" s="118" t="s">
        <v>15</v>
      </c>
      <c r="U34" s="118" t="s">
        <v>15</v>
      </c>
      <c r="V34" s="118" t="s">
        <v>15</v>
      </c>
      <c r="W34" s="118" t="s">
        <v>15</v>
      </c>
      <c r="X34" s="118" t="s">
        <v>15</v>
      </c>
      <c r="Y34" s="118" t="s">
        <v>15</v>
      </c>
      <c r="Z34" s="118" t="s">
        <v>15</v>
      </c>
      <c r="AA34" s="118" t="s">
        <v>15</v>
      </c>
      <c r="AB34" s="96"/>
      <c r="AC34" s="96"/>
      <c r="AD34" s="96"/>
      <c r="AE34" s="96"/>
      <c r="AF34" s="96"/>
      <c r="AG34" s="96"/>
      <c r="AH34" s="96"/>
      <c r="AI34" s="96"/>
    </row>
    <row r="35" spans="1:35" ht="94.95" customHeight="1" thickBot="1" x14ac:dyDescent="0.5">
      <c r="A35" s="109"/>
      <c r="B35" s="8" t="s">
        <v>131</v>
      </c>
      <c r="C35" s="124" t="str">
        <f>IF(C27="TY INCHEON","SKY VICTORIA",IF(C27="SKY VICTORIA","VICTORY STAR",IF(C27="VICTORY STAR","TY INCHEON")))</f>
        <v>TY INCHEON</v>
      </c>
      <c r="D35" s="125">
        <f>D11+2</f>
        <v>2513</v>
      </c>
      <c r="E35" s="118">
        <f t="shared" ref="E35:E36" si="7">E27+7</f>
        <v>45791</v>
      </c>
      <c r="F35" s="118" t="s">
        <v>15</v>
      </c>
      <c r="G35" s="118">
        <f t="shared" si="0"/>
        <v>45793</v>
      </c>
      <c r="H35" s="118">
        <f t="shared" si="0"/>
        <v>45796</v>
      </c>
      <c r="I35" s="118">
        <f t="shared" si="5"/>
        <v>45796</v>
      </c>
      <c r="J35" s="118" t="s">
        <v>15</v>
      </c>
      <c r="K35" s="118">
        <f t="shared" si="3"/>
        <v>45795</v>
      </c>
      <c r="L35" s="118" t="s">
        <v>15</v>
      </c>
      <c r="M35" s="118">
        <f>M27+7</f>
        <v>45797</v>
      </c>
      <c r="N35" s="118" t="s">
        <v>15</v>
      </c>
      <c r="O35" s="118" t="s">
        <v>18</v>
      </c>
      <c r="P35" s="118" t="s">
        <v>15</v>
      </c>
      <c r="Q35" s="118" t="s">
        <v>15</v>
      </c>
      <c r="R35" s="118" t="s">
        <v>15</v>
      </c>
      <c r="S35" s="118">
        <f t="shared" ref="S35:S37" si="8">S27+7</f>
        <v>45799</v>
      </c>
      <c r="T35" s="118" t="s">
        <v>15</v>
      </c>
      <c r="U35" s="118">
        <f t="shared" ref="U35:U36" si="9">U27+7</f>
        <v>45801</v>
      </c>
      <c r="V35" s="118" t="s">
        <v>15</v>
      </c>
      <c r="W35" s="118" t="s">
        <v>15</v>
      </c>
      <c r="X35" s="118" t="s">
        <v>15</v>
      </c>
      <c r="Y35" s="118" t="s">
        <v>15</v>
      </c>
      <c r="Z35" s="118" t="s">
        <v>15</v>
      </c>
      <c r="AA35" s="118" t="s">
        <v>15</v>
      </c>
      <c r="AB35" s="96"/>
      <c r="AC35" s="96"/>
      <c r="AD35" s="96"/>
      <c r="AE35" s="96"/>
      <c r="AF35" s="96"/>
      <c r="AG35" s="96"/>
      <c r="AH35" s="96"/>
      <c r="AI35" s="96"/>
    </row>
    <row r="36" spans="1:35" ht="94.95" customHeight="1" thickBot="1" x14ac:dyDescent="0.5">
      <c r="A36" s="109"/>
      <c r="B36" s="8" t="s">
        <v>132</v>
      </c>
      <c r="C36" s="124" t="str">
        <f>IF(C28="TY INCHEON","SKY VICTORIA",IF(C28="SKY VICTORIA","VICTORY STAR",IF(C28="VICTORY STAR","TY INCHEON")))</f>
        <v>VICTORY STAR</v>
      </c>
      <c r="D36" s="125">
        <v>2514</v>
      </c>
      <c r="E36" s="118">
        <f t="shared" si="7"/>
        <v>45795</v>
      </c>
      <c r="F36" s="118"/>
      <c r="G36" s="118">
        <f t="shared" si="0"/>
        <v>45798</v>
      </c>
      <c r="H36" s="118">
        <f t="shared" si="0"/>
        <v>45800</v>
      </c>
      <c r="I36" s="118">
        <f t="shared" si="5"/>
        <v>45800</v>
      </c>
      <c r="J36" s="118">
        <f>J28+7</f>
        <v>45800</v>
      </c>
      <c r="K36" s="118" t="s">
        <v>15</v>
      </c>
      <c r="L36" s="118" t="s">
        <v>15</v>
      </c>
      <c r="M36" s="118" t="s">
        <v>15</v>
      </c>
      <c r="N36" s="118" t="s">
        <v>15</v>
      </c>
      <c r="O36" s="118" t="s">
        <v>18</v>
      </c>
      <c r="P36" s="118" t="s">
        <v>15</v>
      </c>
      <c r="Q36" s="118" t="s">
        <v>15</v>
      </c>
      <c r="R36" s="118" t="s">
        <v>15</v>
      </c>
      <c r="S36" s="118">
        <f t="shared" si="8"/>
        <v>45803</v>
      </c>
      <c r="T36" s="118" t="s">
        <v>15</v>
      </c>
      <c r="U36" s="118">
        <f t="shared" si="9"/>
        <v>45805</v>
      </c>
      <c r="V36" s="118" t="s">
        <v>18</v>
      </c>
      <c r="W36" s="118" t="s">
        <v>15</v>
      </c>
      <c r="X36" s="118" t="s">
        <v>15</v>
      </c>
      <c r="Y36" s="118" t="s">
        <v>15</v>
      </c>
      <c r="Z36" s="118" t="s">
        <v>15</v>
      </c>
      <c r="AA36" s="118" t="s">
        <v>15</v>
      </c>
      <c r="AB36" s="96"/>
      <c r="AC36" s="96"/>
      <c r="AD36" s="96"/>
      <c r="AE36" s="96"/>
      <c r="AF36" s="96"/>
      <c r="AG36" s="96"/>
      <c r="AH36" s="96"/>
      <c r="AI36" s="96"/>
    </row>
    <row r="37" spans="1:35" ht="94.95" customHeight="1" thickBot="1" x14ac:dyDescent="0.5">
      <c r="A37" s="109"/>
      <c r="B37" s="8" t="s">
        <v>6</v>
      </c>
      <c r="C37" s="120" t="str">
        <f>IF(C29="SUNNY VIOLET","STAR CLIPPER",IF(C29="STAR CLIPPER","SUNNY CAMELLIA",IF(C29="SUNNY CAMELLIA","SUNNY VIOLET")))</f>
        <v>SUNNY VIOLET</v>
      </c>
      <c r="D37" s="125">
        <f>D13+1</f>
        <v>2507</v>
      </c>
      <c r="E37" s="118" t="s">
        <v>18</v>
      </c>
      <c r="F37" s="118" t="s">
        <v>18</v>
      </c>
      <c r="G37" s="118">
        <f t="shared" si="0"/>
        <v>45792</v>
      </c>
      <c r="H37" s="118" t="s">
        <v>4</v>
      </c>
      <c r="I37" s="118" t="s">
        <v>4</v>
      </c>
      <c r="J37" s="118" t="s">
        <v>4</v>
      </c>
      <c r="K37" s="118">
        <f>K29+7</f>
        <v>45795</v>
      </c>
      <c r="L37" s="118" t="s">
        <v>4</v>
      </c>
      <c r="M37" s="118" t="s">
        <v>4</v>
      </c>
      <c r="N37" s="118" t="s">
        <v>4</v>
      </c>
      <c r="O37" s="118" t="s">
        <v>4</v>
      </c>
      <c r="P37" s="118">
        <f t="shared" ref="P37:Q37" si="10">P29+7</f>
        <v>45797</v>
      </c>
      <c r="Q37" s="118">
        <f t="shared" si="10"/>
        <v>45796</v>
      </c>
      <c r="R37" s="118">
        <f>R29+7</f>
        <v>45805</v>
      </c>
      <c r="S37" s="118">
        <f t="shared" si="8"/>
        <v>45804</v>
      </c>
      <c r="T37" s="118">
        <f>T29+7</f>
        <v>45805</v>
      </c>
      <c r="U37" s="118" t="s">
        <v>4</v>
      </c>
      <c r="V37" s="118" t="s">
        <v>4</v>
      </c>
      <c r="W37" s="118" t="s">
        <v>4</v>
      </c>
      <c r="X37" s="118" t="s">
        <v>4</v>
      </c>
      <c r="Y37" s="118">
        <f>Y29+7</f>
        <v>45810</v>
      </c>
      <c r="Z37" s="118" t="s">
        <v>4</v>
      </c>
      <c r="AA37" s="118">
        <f>AA29+7</f>
        <v>45808</v>
      </c>
      <c r="AB37" s="96"/>
      <c r="AC37" s="96"/>
      <c r="AD37" s="96"/>
      <c r="AE37" s="96"/>
      <c r="AF37" s="96"/>
      <c r="AG37" s="96"/>
      <c r="AH37" s="96"/>
      <c r="AI37" s="96"/>
    </row>
    <row r="38" spans="1:35" ht="94.95" customHeight="1" thickBot="1" x14ac:dyDescent="0.5">
      <c r="A38" s="109"/>
      <c r="B38" s="8" t="s">
        <v>21</v>
      </c>
      <c r="C38" s="120" t="str">
        <f>IF(C30="SUNNY IVY","SUNNY CANNA",IF(C30="STAR EXPRESS","SUNNY IVY",IF(C30="SUNNY CANNA","STAR EXPRESS")))</f>
        <v>SUNNY IVY</v>
      </c>
      <c r="D38" s="125">
        <f>D14+1</f>
        <v>2506</v>
      </c>
      <c r="E38" s="118" t="s">
        <v>18</v>
      </c>
      <c r="F38" s="118" t="s">
        <v>18</v>
      </c>
      <c r="G38" s="118">
        <f>G30+7</f>
        <v>45790</v>
      </c>
      <c r="H38" s="119" t="s">
        <v>4</v>
      </c>
      <c r="I38" s="119" t="s">
        <v>4</v>
      </c>
      <c r="J38" s="119" t="s">
        <v>4</v>
      </c>
      <c r="K38" s="119" t="s">
        <v>4</v>
      </c>
      <c r="L38" s="119" t="s">
        <v>4</v>
      </c>
      <c r="M38" s="119" t="s">
        <v>4</v>
      </c>
      <c r="N38" s="119" t="s">
        <v>4</v>
      </c>
      <c r="O38" s="118">
        <f t="shared" ref="O38:P38" si="11">O30+7</f>
        <v>45799</v>
      </c>
      <c r="P38" s="118">
        <f t="shared" si="11"/>
        <v>45798</v>
      </c>
      <c r="Q38" s="119" t="s">
        <v>4</v>
      </c>
      <c r="R38" s="118">
        <f>R30+7</f>
        <v>45804</v>
      </c>
      <c r="S38" s="118">
        <f>S30+7</f>
        <v>45802</v>
      </c>
      <c r="T38" s="118">
        <f>T30+7</f>
        <v>45805</v>
      </c>
      <c r="U38" s="119" t="s">
        <v>4</v>
      </c>
      <c r="V38" s="119" t="s">
        <v>4</v>
      </c>
      <c r="W38" s="119" t="s">
        <v>4</v>
      </c>
      <c r="X38" s="118">
        <f>X30+7</f>
        <v>45809</v>
      </c>
      <c r="Y38" s="118">
        <f>Y30+7</f>
        <v>45807</v>
      </c>
      <c r="Z38" s="119" t="s">
        <v>4</v>
      </c>
      <c r="AA38" s="119" t="s">
        <v>4</v>
      </c>
      <c r="AB38" s="96"/>
      <c r="AC38" s="96"/>
      <c r="AD38" s="96"/>
      <c r="AE38" s="96"/>
      <c r="AF38" s="96"/>
      <c r="AG38" s="96"/>
      <c r="AH38" s="96"/>
      <c r="AI38" s="96"/>
    </row>
    <row r="39" spans="1:35" ht="94.95" customHeight="1" thickBot="1" x14ac:dyDescent="0.5">
      <c r="A39" s="109"/>
      <c r="B39" s="8" t="s">
        <v>5</v>
      </c>
      <c r="C39" s="124" t="str">
        <f>IF(C31="STAR CHASER","STAR RANGER",IF(C31="SUNNY LAVENDER","STAR CHASER",IF(C31="STAR RANGER","SUNNY LAVENDER")))</f>
        <v>STAR RANGER</v>
      </c>
      <c r="D39" s="125">
        <v>2506</v>
      </c>
      <c r="E39" s="118" t="s">
        <v>18</v>
      </c>
      <c r="F39" s="118" t="s">
        <v>18</v>
      </c>
      <c r="G39" s="118">
        <f>G31+7</f>
        <v>45798</v>
      </c>
      <c r="H39" s="118" t="s">
        <v>4</v>
      </c>
      <c r="I39" s="118" t="s">
        <v>4</v>
      </c>
      <c r="J39" s="118" t="s">
        <v>4</v>
      </c>
      <c r="K39" s="118" t="s">
        <v>4</v>
      </c>
      <c r="L39" s="118" t="s">
        <v>4</v>
      </c>
      <c r="M39" s="118" t="s">
        <v>4</v>
      </c>
      <c r="N39" s="118" t="s">
        <v>4</v>
      </c>
      <c r="O39" s="118">
        <f t="shared" ref="O39:P39" si="12">O31+7</f>
        <v>45801</v>
      </c>
      <c r="P39" s="118">
        <f t="shared" si="12"/>
        <v>45802</v>
      </c>
      <c r="Q39" s="119" t="s">
        <v>4</v>
      </c>
      <c r="R39" s="118">
        <f t="shared" ref="R39:T39" si="13">R31+7</f>
        <v>45812</v>
      </c>
      <c r="S39" s="118">
        <f t="shared" si="13"/>
        <v>45811</v>
      </c>
      <c r="T39" s="118">
        <f t="shared" si="13"/>
        <v>45812</v>
      </c>
      <c r="U39" s="119" t="s">
        <v>4</v>
      </c>
      <c r="V39" s="118">
        <f t="shared" ref="V39:W39" si="14">V31+7</f>
        <v>45816</v>
      </c>
      <c r="W39" s="118">
        <f t="shared" si="14"/>
        <v>45814</v>
      </c>
      <c r="X39" s="119" t="s">
        <v>4</v>
      </c>
      <c r="Y39" s="119" t="s">
        <v>4</v>
      </c>
      <c r="Z39" s="119" t="s">
        <v>4</v>
      </c>
      <c r="AA39" s="119" t="s">
        <v>4</v>
      </c>
      <c r="AB39" s="96"/>
      <c r="AC39" s="96"/>
      <c r="AD39" s="96"/>
      <c r="AE39" s="96"/>
      <c r="AF39" s="96"/>
      <c r="AG39" s="96"/>
      <c r="AH39" s="96"/>
      <c r="AI39" s="96"/>
    </row>
    <row r="40" spans="1:35" ht="94.95" customHeight="1" x14ac:dyDescent="0.45">
      <c r="B40" s="12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</row>
    <row r="41" spans="1:35" ht="80.099999999999994" customHeight="1" x14ac:dyDescent="0.45">
      <c r="AA41" s="96"/>
      <c r="AB41" s="96"/>
      <c r="AC41" s="96"/>
      <c r="AD41" s="96"/>
      <c r="AE41" s="96"/>
      <c r="AF41" s="96"/>
      <c r="AG41" s="96"/>
      <c r="AH41" s="96"/>
      <c r="AI41" s="96"/>
    </row>
  </sheetData>
  <sheetProtection selectLockedCells="1" selectUnlockedCells="1"/>
  <protectedRanges>
    <protectedRange sqref="F28 E19 F18:F19 P13 U30:W30 E30:F30 E20:F22 E16:F17 Z30:AA30 H30:N30 G16:AA22 H14:N14 E32:AA39 E23:AA23" name="範囲1"/>
  </protectedRanges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16"/>
  <sheetViews>
    <sheetView view="pageBreakPreview" topLeftCell="B1" zoomScale="20" zoomScaleNormal="20" zoomScaleSheetLayoutView="20" zoomScalePageLayoutView="30" workbookViewId="0">
      <selection activeCell="C2" sqref="C2"/>
    </sheetView>
  </sheetViews>
  <sheetFormatPr defaultColWidth="8.59765625" defaultRowHeight="76.8" x14ac:dyDescent="0.45"/>
  <cols>
    <col min="1" max="1" width="6.59765625" style="9" hidden="1" customWidth="1"/>
    <col min="2" max="2" width="6.59765625" style="9" customWidth="1"/>
    <col min="3" max="3" width="51.09765625" style="9" customWidth="1"/>
    <col min="4" max="4" width="140.09765625" style="9" customWidth="1"/>
    <col min="5" max="5" width="120.09765625" style="9" bestFit="1" customWidth="1"/>
    <col min="6" max="6" width="73.3984375" style="9" customWidth="1"/>
    <col min="7" max="13" width="48.69921875" style="9" customWidth="1"/>
    <col min="14" max="14" width="41" style="9" bestFit="1" customWidth="1"/>
    <col min="15" max="16" width="48.69921875" style="9" customWidth="1"/>
    <col min="17" max="17" width="41" style="9" customWidth="1"/>
    <col min="18" max="19" width="48.69921875" style="9" customWidth="1"/>
    <col min="20" max="20" width="57.8984375" style="9" customWidth="1"/>
    <col min="21" max="21" width="74.59765625" style="9" customWidth="1"/>
    <col min="22" max="24" width="48.69921875" style="9" customWidth="1"/>
    <col min="25" max="25" width="41" style="9" customWidth="1"/>
    <col min="26" max="26" width="64.09765625" style="9" customWidth="1"/>
    <col min="27" max="28" width="50.59765625" style="9" customWidth="1"/>
    <col min="29" max="29" width="55.59765625" style="9" customWidth="1"/>
    <col min="30" max="30" width="5.5" style="9" customWidth="1"/>
    <col min="31" max="31" width="0.59765625" style="9" hidden="1" customWidth="1"/>
    <col min="32" max="32" width="50.59765625" style="9" customWidth="1"/>
    <col min="33" max="16384" width="8.59765625" style="9"/>
  </cols>
  <sheetData>
    <row r="4" spans="1:47" s="91" customFormat="1" ht="270" customHeight="1" x14ac:dyDescent="1.4">
      <c r="A4" s="128"/>
      <c r="C4" s="129"/>
      <c r="D4" s="129"/>
      <c r="E4" s="12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  <c r="S4" s="181"/>
      <c r="T4" s="181"/>
      <c r="U4" s="181"/>
      <c r="V4" s="92"/>
      <c r="W4" s="92"/>
    </row>
    <row r="5" spans="1:47" ht="100.5" customHeight="1" thickBot="1" x14ac:dyDescent="0.5">
      <c r="C5" s="186" t="s">
        <v>135</v>
      </c>
      <c r="D5" s="186"/>
      <c r="E5" s="1"/>
      <c r="F5" s="183"/>
      <c r="G5" s="183"/>
      <c r="H5" s="183"/>
      <c r="I5" s="183"/>
      <c r="J5" s="1"/>
      <c r="K5" s="1"/>
      <c r="L5" s="1"/>
      <c r="M5" s="1"/>
      <c r="N5" s="1"/>
      <c r="S5" s="130" t="s">
        <v>22</v>
      </c>
      <c r="T5" s="130">
        <v>45768</v>
      </c>
      <c r="U5" s="130"/>
      <c r="W5" s="100"/>
      <c r="X5" s="144"/>
      <c r="Y5" s="144"/>
      <c r="Z5" s="96"/>
      <c r="AA5" s="96"/>
      <c r="AB5" s="131"/>
      <c r="AC5" s="131"/>
      <c r="AD5" s="131"/>
      <c r="AE5" s="131"/>
      <c r="AF5" s="131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</row>
    <row r="6" spans="1:47" s="109" customFormat="1" ht="215.1" customHeight="1" thickBot="1" x14ac:dyDescent="0.5">
      <c r="A6" s="132"/>
      <c r="B6" s="132"/>
      <c r="C6" s="187" t="s">
        <v>8</v>
      </c>
      <c r="D6" s="187"/>
      <c r="E6" s="16" t="s">
        <v>0</v>
      </c>
      <c r="F6" s="188" t="s">
        <v>136</v>
      </c>
      <c r="G6" s="188"/>
      <c r="H6" s="188"/>
      <c r="I6" s="16" t="s">
        <v>137</v>
      </c>
      <c r="J6" s="16" t="s">
        <v>138</v>
      </c>
      <c r="K6" s="187" t="s">
        <v>13</v>
      </c>
      <c r="L6" s="189"/>
      <c r="M6" s="190"/>
      <c r="N6" s="187" t="s">
        <v>9</v>
      </c>
      <c r="O6" s="190"/>
      <c r="P6" s="190"/>
      <c r="Q6" s="187" t="s">
        <v>139</v>
      </c>
      <c r="R6" s="190"/>
      <c r="S6" s="190"/>
      <c r="T6" s="187" t="s">
        <v>140</v>
      </c>
      <c r="U6" s="190"/>
      <c r="V6" s="190"/>
      <c r="W6" s="132"/>
      <c r="X6" s="132"/>
      <c r="Y6" s="132"/>
      <c r="Z6" s="132"/>
      <c r="AA6" s="132"/>
      <c r="AB6" s="132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47" s="109" customFormat="1" ht="215.1" customHeight="1" thickBot="1" x14ac:dyDescent="0.5">
      <c r="A7" s="132"/>
      <c r="B7" s="132"/>
      <c r="C7" s="12" t="s">
        <v>12</v>
      </c>
      <c r="D7" s="10" t="s">
        <v>16</v>
      </c>
      <c r="E7" s="11"/>
      <c r="F7" s="191" t="s">
        <v>141</v>
      </c>
      <c r="G7" s="192"/>
      <c r="H7" s="193"/>
      <c r="I7" s="134" t="s">
        <v>142</v>
      </c>
      <c r="J7" s="10" t="s">
        <v>143</v>
      </c>
      <c r="K7" s="194" t="s">
        <v>144</v>
      </c>
      <c r="L7" s="195"/>
      <c r="M7" s="196"/>
      <c r="N7" s="194" t="s">
        <v>145</v>
      </c>
      <c r="O7" s="195"/>
      <c r="P7" s="196"/>
      <c r="Q7" s="194" t="s">
        <v>146</v>
      </c>
      <c r="R7" s="195"/>
      <c r="S7" s="196"/>
      <c r="T7" s="194" t="s">
        <v>147</v>
      </c>
      <c r="U7" s="195"/>
      <c r="V7" s="196"/>
      <c r="W7" s="132"/>
      <c r="X7" s="132"/>
      <c r="Y7" s="132"/>
      <c r="Z7" s="132"/>
      <c r="AA7" s="132"/>
      <c r="AB7" s="132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</row>
    <row r="8" spans="1:47" ht="215.1" customHeight="1" thickBot="1" x14ac:dyDescent="0.5">
      <c r="A8" s="97"/>
      <c r="B8" s="132"/>
      <c r="C8" s="184" t="s">
        <v>164</v>
      </c>
      <c r="D8" s="2" t="s">
        <v>188</v>
      </c>
      <c r="E8" s="135" t="s">
        <v>201</v>
      </c>
      <c r="F8" s="3">
        <f>H8-1</f>
        <v>45774</v>
      </c>
      <c r="G8" s="3" t="s">
        <v>4</v>
      </c>
      <c r="H8" s="3">
        <f>T5+7</f>
        <v>45775</v>
      </c>
      <c r="I8" s="3">
        <f>T5+8</f>
        <v>45776</v>
      </c>
      <c r="J8" s="3">
        <f>T5+9</f>
        <v>45777</v>
      </c>
      <c r="K8" s="3">
        <f>T5+12</f>
        <v>45780</v>
      </c>
      <c r="L8" s="3" t="s">
        <v>4</v>
      </c>
      <c r="M8" s="3">
        <f>T5+13</f>
        <v>45781</v>
      </c>
      <c r="N8" s="3">
        <f>$T$5+13</f>
        <v>45781</v>
      </c>
      <c r="O8" s="3" t="s">
        <v>4</v>
      </c>
      <c r="P8" s="3">
        <f>$T$5+14</f>
        <v>45782</v>
      </c>
      <c r="Q8" s="3">
        <f>T5+21</f>
        <v>45789</v>
      </c>
      <c r="R8" s="3" t="s">
        <v>4</v>
      </c>
      <c r="S8" s="3">
        <f>T5+22</f>
        <v>45790</v>
      </c>
      <c r="T8" s="3">
        <f>T5+22</f>
        <v>45790</v>
      </c>
      <c r="U8" s="3" t="s">
        <v>4</v>
      </c>
      <c r="V8" s="3">
        <f>T5+23</f>
        <v>45791</v>
      </c>
      <c r="W8" s="97"/>
      <c r="X8" s="97"/>
      <c r="Y8" s="97"/>
      <c r="Z8" s="97"/>
      <c r="AA8" s="97"/>
      <c r="AB8" s="97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7" ht="215.1" customHeight="1" thickBot="1" x14ac:dyDescent="0.5">
      <c r="A9" s="97"/>
      <c r="B9" s="132"/>
      <c r="C9" s="184"/>
      <c r="D9" s="2" t="s">
        <v>190</v>
      </c>
      <c r="E9" s="135" t="s">
        <v>201</v>
      </c>
      <c r="F9" s="3">
        <f t="shared" ref="F9:F11" si="0">H9-1</f>
        <v>45781</v>
      </c>
      <c r="G9" s="3" t="s">
        <v>23</v>
      </c>
      <c r="H9" s="3">
        <f>H8+7</f>
        <v>45782</v>
      </c>
      <c r="I9" s="3">
        <f t="shared" ref="I9:K9" si="1">I8+7</f>
        <v>45783</v>
      </c>
      <c r="J9" s="3">
        <f>J8+7</f>
        <v>45784</v>
      </c>
      <c r="K9" s="6">
        <f t="shared" si="1"/>
        <v>45787</v>
      </c>
      <c r="L9" s="6" t="s">
        <v>24</v>
      </c>
      <c r="M9" s="6">
        <f>M8+7</f>
        <v>45788</v>
      </c>
      <c r="N9" s="6">
        <f>N8+7</f>
        <v>45788</v>
      </c>
      <c r="O9" s="6" t="s">
        <v>24</v>
      </c>
      <c r="P9" s="6">
        <f>P8+7</f>
        <v>45789</v>
      </c>
      <c r="Q9" s="3">
        <f>Q8+7</f>
        <v>45796</v>
      </c>
      <c r="R9" s="3" t="s">
        <v>23</v>
      </c>
      <c r="S9" s="3">
        <f t="shared" ref="S9" si="2">S8+7</f>
        <v>45797</v>
      </c>
      <c r="T9" s="3">
        <f>T8+7</f>
        <v>45797</v>
      </c>
      <c r="U9" s="3" t="s">
        <v>23</v>
      </c>
      <c r="V9" s="3">
        <f t="shared" ref="V9" si="3">V8+7</f>
        <v>45798</v>
      </c>
      <c r="W9" s="97"/>
      <c r="X9" s="97"/>
      <c r="Y9" s="97"/>
      <c r="Z9" s="97"/>
      <c r="AA9" s="97"/>
      <c r="AB9" s="97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7" ht="215.1" customHeight="1" thickBot="1" x14ac:dyDescent="0.5">
      <c r="A10" s="97"/>
      <c r="B10" s="132"/>
      <c r="C10" s="184"/>
      <c r="D10" s="2" t="s">
        <v>200</v>
      </c>
      <c r="E10" s="137" t="s">
        <v>201</v>
      </c>
      <c r="F10" s="3">
        <f>H10-1</f>
        <v>45788</v>
      </c>
      <c r="G10" s="136" t="s">
        <v>23</v>
      </c>
      <c r="H10" s="3">
        <f>H8+14</f>
        <v>45789</v>
      </c>
      <c r="I10" s="3">
        <f t="shared" ref="I10:K10" si="4">I8+14</f>
        <v>45790</v>
      </c>
      <c r="J10" s="3">
        <f t="shared" si="4"/>
        <v>45791</v>
      </c>
      <c r="K10" s="6">
        <f t="shared" si="4"/>
        <v>45794</v>
      </c>
      <c r="L10" s="6" t="s">
        <v>24</v>
      </c>
      <c r="M10" s="6">
        <f>M8+14</f>
        <v>45795</v>
      </c>
      <c r="N10" s="6">
        <f>N8+14</f>
        <v>45795</v>
      </c>
      <c r="O10" s="6" t="s">
        <v>24</v>
      </c>
      <c r="P10" s="6">
        <f>P8+14</f>
        <v>45796</v>
      </c>
      <c r="Q10" s="3">
        <f>Q8+14</f>
        <v>45803</v>
      </c>
      <c r="R10" s="3" t="s">
        <v>23</v>
      </c>
      <c r="S10" s="3">
        <f t="shared" ref="S10" si="5">S8+14</f>
        <v>45804</v>
      </c>
      <c r="T10" s="3">
        <f>T8+14</f>
        <v>45804</v>
      </c>
      <c r="U10" s="3" t="s">
        <v>23</v>
      </c>
      <c r="V10" s="3">
        <f t="shared" ref="V10" si="6">V8+14</f>
        <v>45805</v>
      </c>
      <c r="W10" s="97"/>
      <c r="X10" s="97"/>
      <c r="Y10" s="97"/>
      <c r="Z10" s="97"/>
      <c r="AA10" s="97"/>
      <c r="AB10" s="97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7" ht="215.1" customHeight="1" thickBot="1" x14ac:dyDescent="0.5">
      <c r="A11" s="97"/>
      <c r="B11" s="132"/>
      <c r="C11" s="184"/>
      <c r="D11" s="2" t="s">
        <v>226</v>
      </c>
      <c r="E11" s="137" t="s">
        <v>239</v>
      </c>
      <c r="F11" s="3">
        <f t="shared" si="0"/>
        <v>45795</v>
      </c>
      <c r="G11" s="136" t="s">
        <v>23</v>
      </c>
      <c r="H11" s="3">
        <f>H8+21</f>
        <v>45796</v>
      </c>
      <c r="I11" s="3">
        <f t="shared" ref="I11:K11" si="7">I8+21</f>
        <v>45797</v>
      </c>
      <c r="J11" s="3">
        <f t="shared" si="7"/>
        <v>45798</v>
      </c>
      <c r="K11" s="3">
        <f t="shared" si="7"/>
        <v>45801</v>
      </c>
      <c r="L11" s="137" t="s">
        <v>25</v>
      </c>
      <c r="M11" s="3">
        <f>M8+21</f>
        <v>45802</v>
      </c>
      <c r="N11" s="3">
        <f>N8+21</f>
        <v>45802</v>
      </c>
      <c r="O11" s="137" t="s">
        <v>25</v>
      </c>
      <c r="P11" s="3">
        <f>P8+21</f>
        <v>45803</v>
      </c>
      <c r="Q11" s="3">
        <f>Q8+21</f>
        <v>45810</v>
      </c>
      <c r="R11" s="3" t="s">
        <v>23</v>
      </c>
      <c r="S11" s="3">
        <f t="shared" ref="S11" si="8">S8+21</f>
        <v>45811</v>
      </c>
      <c r="T11" s="3">
        <f>T8+21</f>
        <v>45811</v>
      </c>
      <c r="U11" s="3" t="s">
        <v>23</v>
      </c>
      <c r="V11" s="3">
        <f t="shared" ref="V11" si="9">V8+21</f>
        <v>45812</v>
      </c>
      <c r="W11" s="97"/>
      <c r="X11" s="97"/>
      <c r="Y11" s="97"/>
      <c r="Z11" s="97"/>
      <c r="AA11" s="97"/>
      <c r="AB11" s="97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7" ht="215.1" customHeight="1" thickBot="1" x14ac:dyDescent="0.5">
      <c r="A12" s="96"/>
      <c r="B12" s="133"/>
      <c r="C12" s="185"/>
      <c r="D12" s="165" t="s">
        <v>188</v>
      </c>
      <c r="E12" s="138" t="s">
        <v>239</v>
      </c>
      <c r="F12" s="7">
        <v>45725</v>
      </c>
      <c r="G12" s="139" t="s">
        <v>25</v>
      </c>
      <c r="H12" s="7">
        <f>H8+28</f>
        <v>45803</v>
      </c>
      <c r="I12" s="7">
        <f t="shared" ref="I12:K12" si="10">I8+28</f>
        <v>45804</v>
      </c>
      <c r="J12" s="7">
        <f t="shared" si="10"/>
        <v>45805</v>
      </c>
      <c r="K12" s="7">
        <f t="shared" si="10"/>
        <v>45808</v>
      </c>
      <c r="L12" s="138" t="s">
        <v>25</v>
      </c>
      <c r="M12" s="7">
        <f>M8+28</f>
        <v>45809</v>
      </c>
      <c r="N12" s="7">
        <f>N8+28</f>
        <v>45809</v>
      </c>
      <c r="O12" s="138" t="s">
        <v>25</v>
      </c>
      <c r="P12" s="7">
        <f>P8+28</f>
        <v>45810</v>
      </c>
      <c r="Q12" s="7">
        <f>Q8+28</f>
        <v>45817</v>
      </c>
      <c r="R12" s="7" t="s">
        <v>23</v>
      </c>
      <c r="S12" s="7">
        <f t="shared" ref="S12" si="11">S8+28</f>
        <v>45818</v>
      </c>
      <c r="T12" s="7">
        <f>T8+28</f>
        <v>45818</v>
      </c>
      <c r="U12" s="7" t="s">
        <v>23</v>
      </c>
      <c r="V12" s="7">
        <f t="shared" ref="V12" si="12">V8+28</f>
        <v>45819</v>
      </c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7" ht="215.1" customHeight="1" thickBot="1" x14ac:dyDescent="0.5">
      <c r="A13" s="96"/>
      <c r="B13" s="96"/>
      <c r="C13" s="185"/>
      <c r="D13" s="165" t="s">
        <v>190</v>
      </c>
      <c r="E13" s="138" t="s">
        <v>239</v>
      </c>
      <c r="F13" s="7">
        <v>45732</v>
      </c>
      <c r="G13" s="139" t="s">
        <v>25</v>
      </c>
      <c r="H13" s="7">
        <f>H8+35</f>
        <v>45810</v>
      </c>
      <c r="I13" s="7">
        <f t="shared" ref="I13:K13" si="13">I8+35</f>
        <v>45811</v>
      </c>
      <c r="J13" s="7">
        <f t="shared" si="13"/>
        <v>45812</v>
      </c>
      <c r="K13" s="7">
        <f t="shared" si="13"/>
        <v>45815</v>
      </c>
      <c r="L13" s="138" t="s">
        <v>25</v>
      </c>
      <c r="M13" s="7">
        <f>M8+35</f>
        <v>45816</v>
      </c>
      <c r="N13" s="7">
        <f>N8+35</f>
        <v>45816</v>
      </c>
      <c r="O13" s="138" t="s">
        <v>25</v>
      </c>
      <c r="P13" s="7">
        <f>P8+35</f>
        <v>45817</v>
      </c>
      <c r="Q13" s="7">
        <f>Q8+35</f>
        <v>45824</v>
      </c>
      <c r="R13" s="7" t="s">
        <v>23</v>
      </c>
      <c r="S13" s="7">
        <f t="shared" ref="S13" si="14">S8+35</f>
        <v>45825</v>
      </c>
      <c r="T13" s="7">
        <f>T8+35</f>
        <v>45825</v>
      </c>
      <c r="U13" s="7" t="s">
        <v>23</v>
      </c>
      <c r="V13" s="7">
        <f t="shared" ref="V13" si="15">V8+35</f>
        <v>45826</v>
      </c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7" ht="215.1" customHeight="1" thickBot="1" x14ac:dyDescent="0.5">
      <c r="A14" s="96"/>
      <c r="B14" s="96"/>
      <c r="C14" s="185"/>
      <c r="D14" s="165" t="s">
        <v>200</v>
      </c>
      <c r="E14" s="138" t="s">
        <v>239</v>
      </c>
      <c r="F14" s="7">
        <v>45739</v>
      </c>
      <c r="G14" s="139" t="s">
        <v>25</v>
      </c>
      <c r="H14" s="7">
        <f>H8+42</f>
        <v>45817</v>
      </c>
      <c r="I14" s="7">
        <f t="shared" ref="I14:K14" si="16">I8+42</f>
        <v>45818</v>
      </c>
      <c r="J14" s="7">
        <f t="shared" si="16"/>
        <v>45819</v>
      </c>
      <c r="K14" s="7">
        <f t="shared" si="16"/>
        <v>45822</v>
      </c>
      <c r="L14" s="138" t="s">
        <v>25</v>
      </c>
      <c r="M14" s="7">
        <f>M8+42</f>
        <v>45823</v>
      </c>
      <c r="N14" s="7">
        <f>N8+42</f>
        <v>45823</v>
      </c>
      <c r="O14" s="138" t="s">
        <v>25</v>
      </c>
      <c r="P14" s="7">
        <f>P8+42</f>
        <v>45824</v>
      </c>
      <c r="Q14" s="7">
        <f>Q8+42</f>
        <v>45831</v>
      </c>
      <c r="R14" s="7" t="s">
        <v>23</v>
      </c>
      <c r="S14" s="7">
        <f t="shared" ref="S14" si="17">S8+42</f>
        <v>45832</v>
      </c>
      <c r="T14" s="7">
        <f>T8+42</f>
        <v>45832</v>
      </c>
      <c r="U14" s="7" t="s">
        <v>23</v>
      </c>
      <c r="V14" s="7">
        <f t="shared" ref="V14" si="18">V8+42</f>
        <v>45833</v>
      </c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7" ht="215.1" customHeight="1" thickBot="1" x14ac:dyDescent="0.5">
      <c r="A15" s="96"/>
      <c r="B15" s="96"/>
      <c r="C15" s="185"/>
      <c r="D15" s="152" t="str">
        <f>IF(D14="AMOUREUX","SITC HANSHIN",IF(D14="SITC HANSHIN","SITC XINGDE",IF(D14="SITC XINGDE","SITC CHANGDE",IF(D14="SITC CHANGDE","AMOUREUX"))))</f>
        <v>SITC XINGDE</v>
      </c>
      <c r="E15" s="138" t="s">
        <v>252</v>
      </c>
      <c r="F15" s="7">
        <f>F8+49</f>
        <v>45823</v>
      </c>
      <c r="G15" s="139" t="s">
        <v>25</v>
      </c>
      <c r="H15" s="7">
        <f>H8+49</f>
        <v>45824</v>
      </c>
      <c r="I15" s="7">
        <f t="shared" ref="I15:K15" si="19">I8+49</f>
        <v>45825</v>
      </c>
      <c r="J15" s="7">
        <f t="shared" si="19"/>
        <v>45826</v>
      </c>
      <c r="K15" s="7">
        <f t="shared" si="19"/>
        <v>45829</v>
      </c>
      <c r="L15" s="138" t="s">
        <v>25</v>
      </c>
      <c r="M15" s="7">
        <f>M8+49</f>
        <v>45830</v>
      </c>
      <c r="N15" s="7">
        <f>N8+49</f>
        <v>45830</v>
      </c>
      <c r="O15" s="138" t="s">
        <v>25</v>
      </c>
      <c r="P15" s="7">
        <f>P8+49</f>
        <v>45831</v>
      </c>
      <c r="Q15" s="7">
        <f>Q8+49</f>
        <v>45838</v>
      </c>
      <c r="R15" s="7" t="s">
        <v>23</v>
      </c>
      <c r="S15" s="7">
        <f t="shared" ref="S15" si="20">S8+49</f>
        <v>45839</v>
      </c>
      <c r="T15" s="7">
        <f>T8+49</f>
        <v>45839</v>
      </c>
      <c r="U15" s="7" t="s">
        <v>23</v>
      </c>
      <c r="V15" s="7">
        <f t="shared" ref="V15" si="21">V8+49</f>
        <v>45840</v>
      </c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7" ht="43.5" customHeight="1" x14ac:dyDescent="0.45">
      <c r="A16" s="96"/>
      <c r="B16" s="96"/>
      <c r="C16" s="96"/>
      <c r="D16" s="133"/>
      <c r="E16" s="140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</sheetData>
  <sheetProtection selectLockedCells="1" selectUnlockedCells="1"/>
  <mergeCells count="16"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U51"/>
  <sheetViews>
    <sheetView view="pageBreakPreview" zoomScale="20" zoomScaleNormal="12" zoomScaleSheetLayoutView="20" zoomScalePageLayoutView="10" workbookViewId="0">
      <pane xSplit="3" ySplit="4" topLeftCell="D5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.4" x14ac:dyDescent="0.45"/>
  <cols>
    <col min="1" max="1" width="76.3984375" style="17" customWidth="1"/>
    <col min="2" max="2" width="109.3984375" style="17" customWidth="1"/>
    <col min="3" max="3" width="62.59765625" style="17" customWidth="1"/>
    <col min="4" max="18" width="48.69921875" style="17" customWidth="1"/>
    <col min="19" max="19" width="56.19921875" style="17" customWidth="1"/>
    <col min="20" max="20" width="48.69921875" style="17" customWidth="1"/>
    <col min="21" max="21" width="48.09765625" style="17" customWidth="1"/>
    <col min="22" max="22" width="9" style="17" customWidth="1"/>
    <col min="23" max="16384" width="9" style="17"/>
  </cols>
  <sheetData>
    <row r="1" spans="1:21" ht="253.8" x14ac:dyDescent="0.45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42" customFormat="1" ht="123.6" customHeight="1" thickBot="1" x14ac:dyDescent="0.35">
      <c r="A2" s="197" t="s">
        <v>57</v>
      </c>
      <c r="B2" s="198"/>
      <c r="C2" s="198"/>
      <c r="D2" s="198"/>
      <c r="E2" s="198"/>
      <c r="F2" s="198"/>
      <c r="G2" s="198"/>
      <c r="H2" s="198"/>
      <c r="I2" s="199"/>
      <c r="J2" s="199"/>
      <c r="K2" s="199"/>
      <c r="L2" s="13"/>
      <c r="O2" s="17"/>
      <c r="P2" s="17"/>
      <c r="Q2" s="17"/>
      <c r="R2" s="17"/>
      <c r="T2" s="43" t="s">
        <v>22</v>
      </c>
      <c r="U2" s="167">
        <v>45768</v>
      </c>
    </row>
    <row r="3" spans="1:21" ht="177.75" customHeight="1" thickTop="1" thickBot="1" x14ac:dyDescent="0.5">
      <c r="A3" s="200" t="s">
        <v>56</v>
      </c>
      <c r="B3" s="201"/>
      <c r="C3" s="41" t="s">
        <v>101</v>
      </c>
      <c r="D3" s="41" t="s">
        <v>1</v>
      </c>
      <c r="E3" s="39" t="s">
        <v>2</v>
      </c>
      <c r="F3" s="39" t="s">
        <v>55</v>
      </c>
      <c r="G3" s="149" t="s">
        <v>169</v>
      </c>
      <c r="H3" s="39" t="s">
        <v>54</v>
      </c>
      <c r="I3" s="39" t="s">
        <v>53</v>
      </c>
      <c r="J3" s="39" t="s">
        <v>52</v>
      </c>
      <c r="K3" s="39" t="s">
        <v>51</v>
      </c>
      <c r="L3" s="39" t="s">
        <v>50</v>
      </c>
      <c r="M3" s="39" t="s">
        <v>49</v>
      </c>
      <c r="N3" s="40" t="s">
        <v>48</v>
      </c>
      <c r="O3" s="39" t="s">
        <v>47</v>
      </c>
      <c r="P3" s="39" t="s">
        <v>46</v>
      </c>
      <c r="Q3" s="39" t="s">
        <v>45</v>
      </c>
      <c r="R3" s="39" t="s">
        <v>44</v>
      </c>
      <c r="S3" s="39" t="s">
        <v>2</v>
      </c>
      <c r="T3" s="39" t="s">
        <v>3</v>
      </c>
      <c r="U3" s="39" t="s">
        <v>103</v>
      </c>
    </row>
    <row r="4" spans="1:21" s="19" customFormat="1" ht="232.5" customHeight="1" thickBot="1" x14ac:dyDescent="0.5">
      <c r="A4" s="12" t="s">
        <v>12</v>
      </c>
      <c r="B4" s="10" t="s">
        <v>16</v>
      </c>
      <c r="C4" s="11"/>
      <c r="D4" s="10" t="s">
        <v>40</v>
      </c>
      <c r="E4" s="15" t="s">
        <v>41</v>
      </c>
      <c r="F4" s="38"/>
      <c r="G4" s="34" t="s">
        <v>156</v>
      </c>
      <c r="H4" s="35" t="s">
        <v>43</v>
      </c>
      <c r="I4" s="34" t="s">
        <v>235</v>
      </c>
      <c r="J4" s="36" t="s">
        <v>154</v>
      </c>
      <c r="K4" s="34" t="s">
        <v>229</v>
      </c>
      <c r="L4" s="37" t="s">
        <v>233</v>
      </c>
      <c r="M4" s="36" t="s">
        <v>149</v>
      </c>
      <c r="N4" s="36" t="s">
        <v>230</v>
      </c>
      <c r="O4" s="34" t="s">
        <v>231</v>
      </c>
      <c r="P4" s="34" t="s">
        <v>232</v>
      </c>
      <c r="Q4" s="34" t="s">
        <v>151</v>
      </c>
      <c r="R4" s="34" t="s">
        <v>151</v>
      </c>
      <c r="S4" s="15" t="s">
        <v>41</v>
      </c>
      <c r="T4" s="10"/>
      <c r="U4" s="10" t="s">
        <v>40</v>
      </c>
    </row>
    <row r="5" spans="1:21" s="19" customFormat="1" ht="120" customHeight="1" thickBot="1" x14ac:dyDescent="0.5">
      <c r="A5" s="22" t="s">
        <v>38</v>
      </c>
      <c r="B5" s="20" t="s">
        <v>227</v>
      </c>
      <c r="C5" s="32">
        <v>2512</v>
      </c>
      <c r="D5" s="33" t="s">
        <v>4</v>
      </c>
      <c r="E5" s="20">
        <f>F5</f>
        <v>45773</v>
      </c>
      <c r="F5" s="20">
        <f>$U$2+5</f>
        <v>45773</v>
      </c>
      <c r="G5" s="20">
        <f>F5+2</f>
        <v>45775</v>
      </c>
      <c r="H5" s="20">
        <f>F5+2</f>
        <v>45775</v>
      </c>
      <c r="I5" s="20">
        <f>H5+1</f>
        <v>45776</v>
      </c>
      <c r="J5" s="20">
        <f>H5+1</f>
        <v>45776</v>
      </c>
      <c r="K5" s="20" t="s">
        <v>4</v>
      </c>
      <c r="L5" s="20" t="s">
        <v>4</v>
      </c>
      <c r="M5" s="20">
        <f>H5+2</f>
        <v>45777</v>
      </c>
      <c r="N5" s="20" t="s">
        <v>4</v>
      </c>
      <c r="O5" s="20" t="s">
        <v>4</v>
      </c>
      <c r="P5" s="20" t="s">
        <v>4</v>
      </c>
      <c r="Q5" s="20" t="s">
        <v>4</v>
      </c>
      <c r="R5" s="20" t="s">
        <v>4</v>
      </c>
      <c r="S5" s="20">
        <f>F5+6</f>
        <v>45779</v>
      </c>
      <c r="T5" s="20">
        <f>F5+7</f>
        <v>45780</v>
      </c>
      <c r="U5" s="20" t="s">
        <v>4</v>
      </c>
    </row>
    <row r="6" spans="1:21" s="19" customFormat="1" ht="120" customHeight="1" thickBot="1" x14ac:dyDescent="0.5">
      <c r="A6" s="22" t="s">
        <v>33</v>
      </c>
      <c r="B6" s="2" t="s">
        <v>171</v>
      </c>
      <c r="C6" s="32">
        <v>2514</v>
      </c>
      <c r="D6" s="20" t="s">
        <v>4</v>
      </c>
      <c r="E6" s="20">
        <f>F6-3</f>
        <v>45772</v>
      </c>
      <c r="F6" s="20">
        <f>$U$2+7</f>
        <v>45775</v>
      </c>
      <c r="G6" s="20">
        <f>F6+2</f>
        <v>45777</v>
      </c>
      <c r="H6" s="20">
        <f>F6+2</f>
        <v>45777</v>
      </c>
      <c r="I6" s="20" t="s">
        <v>4</v>
      </c>
      <c r="J6" s="20">
        <f>F6+3</f>
        <v>45778</v>
      </c>
      <c r="K6" s="20">
        <f>F6+3</f>
        <v>45778</v>
      </c>
      <c r="L6" s="20" t="s">
        <v>4</v>
      </c>
      <c r="M6" s="20">
        <f>F6+1</f>
        <v>45776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45779</v>
      </c>
      <c r="T6" s="20">
        <f>F6+5</f>
        <v>45780</v>
      </c>
      <c r="U6" s="20" t="s">
        <v>4</v>
      </c>
    </row>
    <row r="7" spans="1:21" s="19" customFormat="1" ht="120" customHeight="1" thickBot="1" x14ac:dyDescent="0.5">
      <c r="A7" s="22" t="s">
        <v>31</v>
      </c>
      <c r="B7" s="2" t="s">
        <v>228</v>
      </c>
      <c r="C7" s="32">
        <v>2518</v>
      </c>
      <c r="D7" s="20">
        <f>F7-2</f>
        <v>45776</v>
      </c>
      <c r="E7" s="20" t="s">
        <v>4</v>
      </c>
      <c r="F7" s="20">
        <f>$U$2+10</f>
        <v>45778</v>
      </c>
      <c r="G7" s="20">
        <f>F7+1</f>
        <v>45779</v>
      </c>
      <c r="H7" s="20">
        <f>F7+1</f>
        <v>45779</v>
      </c>
      <c r="I7" s="20" t="s">
        <v>4</v>
      </c>
      <c r="J7" s="20">
        <f>F7+2</f>
        <v>45780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45781</v>
      </c>
      <c r="U7" s="20">
        <f>F7+5</f>
        <v>45783</v>
      </c>
    </row>
    <row r="8" spans="1:21" s="19" customFormat="1" ht="120" customHeight="1" thickBot="1" x14ac:dyDescent="0.5">
      <c r="A8" s="22" t="s">
        <v>30</v>
      </c>
      <c r="B8" s="2" t="s">
        <v>36</v>
      </c>
      <c r="C8" s="32">
        <v>2519</v>
      </c>
      <c r="D8" s="20" t="s">
        <v>4</v>
      </c>
      <c r="E8" s="20" t="s">
        <v>4</v>
      </c>
      <c r="F8" s="20">
        <f>$U$2+9</f>
        <v>45777</v>
      </c>
      <c r="G8" s="20" t="s">
        <v>4</v>
      </c>
      <c r="H8" s="20" t="s">
        <v>4</v>
      </c>
      <c r="I8" s="20" t="s">
        <v>4</v>
      </c>
      <c r="J8" s="20">
        <f>F8+3</f>
        <v>45780</v>
      </c>
      <c r="K8" s="20">
        <f>F8+2</f>
        <v>45779</v>
      </c>
      <c r="L8" s="20">
        <f>F8+1</f>
        <v>45778</v>
      </c>
      <c r="M8" s="20" t="s">
        <v>4</v>
      </c>
      <c r="N8" s="20">
        <f>J8+2</f>
        <v>45782</v>
      </c>
      <c r="O8" s="20" t="s">
        <v>4</v>
      </c>
      <c r="P8" s="20">
        <f>F8+3</f>
        <v>45780</v>
      </c>
      <c r="Q8" s="20" t="s">
        <v>4</v>
      </c>
      <c r="R8" s="20" t="s">
        <v>4</v>
      </c>
      <c r="S8" s="20" t="s">
        <v>4</v>
      </c>
      <c r="T8" s="20">
        <f>F8+6</f>
        <v>45783</v>
      </c>
      <c r="U8" s="20" t="s">
        <v>4</v>
      </c>
    </row>
    <row r="9" spans="1:21" s="19" customFormat="1" ht="120" customHeight="1" thickBot="1" x14ac:dyDescent="0.5">
      <c r="A9" s="22" t="s">
        <v>29</v>
      </c>
      <c r="B9" s="2" t="s">
        <v>199</v>
      </c>
      <c r="C9" s="32">
        <v>2522</v>
      </c>
      <c r="D9" s="20" t="s">
        <v>4</v>
      </c>
      <c r="E9" s="20" t="s">
        <v>4</v>
      </c>
      <c r="F9" s="20">
        <f>$U$2+9</f>
        <v>45777</v>
      </c>
      <c r="G9" s="20" t="s">
        <v>4</v>
      </c>
      <c r="H9" s="20" t="s">
        <v>4</v>
      </c>
      <c r="I9" s="20" t="s">
        <v>184</v>
      </c>
      <c r="J9" s="20" t="s">
        <v>184</v>
      </c>
      <c r="K9" s="20" t="s">
        <v>184</v>
      </c>
      <c r="L9" s="20" t="s">
        <v>4</v>
      </c>
      <c r="M9" s="20">
        <f>F9+1</f>
        <v>45778</v>
      </c>
      <c r="N9" s="20" t="s">
        <v>4</v>
      </c>
      <c r="O9" s="20">
        <f>F9+3</f>
        <v>45780</v>
      </c>
      <c r="P9" s="20" t="s">
        <v>4</v>
      </c>
      <c r="Q9" s="20">
        <f>F9+2</f>
        <v>45779</v>
      </c>
      <c r="R9" s="20" t="s">
        <v>4</v>
      </c>
      <c r="S9" s="20" t="s">
        <v>4</v>
      </c>
      <c r="T9" s="20">
        <f>F9+4</f>
        <v>45781</v>
      </c>
      <c r="U9" s="20" t="s">
        <v>4</v>
      </c>
    </row>
    <row r="10" spans="1:21" s="19" customFormat="1" ht="120" customHeight="1" thickBot="1" x14ac:dyDescent="0.5">
      <c r="A10" s="22" t="s">
        <v>35</v>
      </c>
      <c r="B10" s="2" t="s">
        <v>96</v>
      </c>
      <c r="C10" s="166">
        <v>594</v>
      </c>
      <c r="D10" s="20" t="s">
        <v>20</v>
      </c>
      <c r="E10" s="20" t="s">
        <v>20</v>
      </c>
      <c r="F10" s="20">
        <f>$U$2+7</f>
        <v>45775</v>
      </c>
      <c r="G10" s="20" t="s">
        <v>20</v>
      </c>
      <c r="H10" s="20" t="s">
        <v>20</v>
      </c>
      <c r="I10" s="20" t="s">
        <v>20</v>
      </c>
      <c r="J10" s="20" t="s">
        <v>20</v>
      </c>
      <c r="K10" s="20" t="s">
        <v>20</v>
      </c>
      <c r="L10" s="20" t="s">
        <v>20</v>
      </c>
      <c r="M10" s="20" t="s">
        <v>19</v>
      </c>
      <c r="N10" s="20" t="s">
        <v>20</v>
      </c>
      <c r="O10" s="20" t="s">
        <v>20</v>
      </c>
      <c r="P10" s="20" t="s">
        <v>20</v>
      </c>
      <c r="Q10" s="20" t="s">
        <v>20</v>
      </c>
      <c r="R10" s="20">
        <f>F10+2</f>
        <v>45777</v>
      </c>
      <c r="S10" s="20" t="s">
        <v>20</v>
      </c>
      <c r="T10" s="20">
        <f>F10+3</f>
        <v>45778</v>
      </c>
      <c r="U10" s="20" t="s">
        <v>20</v>
      </c>
    </row>
    <row r="11" spans="1:21" s="19" customFormat="1" ht="120" customHeight="1" thickBot="1" x14ac:dyDescent="0.5">
      <c r="A11" s="22" t="s">
        <v>35</v>
      </c>
      <c r="B11" s="2" t="s">
        <v>96</v>
      </c>
      <c r="C11" s="166">
        <v>595</v>
      </c>
      <c r="D11" s="20" t="s">
        <v>20</v>
      </c>
      <c r="E11" s="20" t="s">
        <v>20</v>
      </c>
      <c r="F11" s="20">
        <f>$U$2+10</f>
        <v>45778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>
        <f>F11+1</f>
        <v>45779</v>
      </c>
      <c r="S11" s="20" t="s">
        <v>20</v>
      </c>
      <c r="T11" s="20">
        <f>F11+4</f>
        <v>45782</v>
      </c>
      <c r="U11" s="20" t="s">
        <v>20</v>
      </c>
    </row>
    <row r="12" spans="1:21" s="19" customFormat="1" ht="120" customHeight="1" thickBot="1" x14ac:dyDescent="0.5">
      <c r="A12" s="22" t="s">
        <v>150</v>
      </c>
      <c r="B12" s="22" t="s">
        <v>176</v>
      </c>
      <c r="C12" s="21">
        <v>2517</v>
      </c>
      <c r="D12" s="20" t="s">
        <v>4</v>
      </c>
      <c r="E12" s="20" t="s">
        <v>4</v>
      </c>
      <c r="F12" s="20">
        <f>$U$2+4</f>
        <v>45772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 t="s">
        <v>4</v>
      </c>
      <c r="P12" s="20" t="s">
        <v>4</v>
      </c>
      <c r="Q12" s="20">
        <f>F12+3</f>
        <v>45775</v>
      </c>
      <c r="R12" s="20" t="s">
        <v>4</v>
      </c>
      <c r="S12" s="20" t="s">
        <v>4</v>
      </c>
      <c r="T12" s="20">
        <f>F12+7</f>
        <v>45779</v>
      </c>
      <c r="U12" s="20" t="s">
        <v>4</v>
      </c>
    </row>
    <row r="13" spans="1:21" s="19" customFormat="1" ht="120" customHeight="1" thickBot="1" x14ac:dyDescent="0.5">
      <c r="A13" s="22" t="s">
        <v>27</v>
      </c>
      <c r="B13" s="22" t="s">
        <v>176</v>
      </c>
      <c r="C13" s="21">
        <v>2517</v>
      </c>
      <c r="D13" s="20" t="s">
        <v>4</v>
      </c>
      <c r="E13" s="20" t="s">
        <v>4</v>
      </c>
      <c r="F13" s="20">
        <f>$U$2+4</f>
        <v>45772</v>
      </c>
      <c r="G13" s="20" t="s">
        <v>4</v>
      </c>
      <c r="H13" s="20" t="s">
        <v>4</v>
      </c>
      <c r="I13" s="20" t="s">
        <v>4</v>
      </c>
      <c r="J13" s="20">
        <f>F13+5</f>
        <v>45777</v>
      </c>
      <c r="K13" s="20" t="s">
        <v>4</v>
      </c>
      <c r="L13" s="20" t="s">
        <v>4</v>
      </c>
      <c r="M13" s="20">
        <f>F13+1</f>
        <v>45773</v>
      </c>
      <c r="N13" s="20" t="s">
        <v>4</v>
      </c>
      <c r="O13" s="20">
        <f>F13+4</f>
        <v>45776</v>
      </c>
      <c r="P13" s="20">
        <f>F13+4</f>
        <v>45776</v>
      </c>
      <c r="Q13" s="20">
        <f>F13+5</f>
        <v>45777</v>
      </c>
      <c r="R13" s="20" t="s">
        <v>4</v>
      </c>
      <c r="S13" s="20" t="s">
        <v>4</v>
      </c>
      <c r="T13" s="20">
        <f>F13+7</f>
        <v>45779</v>
      </c>
      <c r="U13" s="20" t="s">
        <v>4</v>
      </c>
    </row>
    <row r="14" spans="1:21" s="19" customFormat="1" ht="120" customHeight="1" thickBot="1" x14ac:dyDescent="0.5">
      <c r="A14" s="28" t="s">
        <v>38</v>
      </c>
      <c r="B14" s="31" t="s">
        <v>227</v>
      </c>
      <c r="C14" s="30">
        <v>2513</v>
      </c>
      <c r="D14" s="26" t="s">
        <v>37</v>
      </c>
      <c r="E14" s="26">
        <f t="shared" ref="E14:H15" si="0">E5+7</f>
        <v>45780</v>
      </c>
      <c r="F14" s="26">
        <f t="shared" si="0"/>
        <v>45780</v>
      </c>
      <c r="G14" s="26">
        <f t="shared" si="0"/>
        <v>45782</v>
      </c>
      <c r="H14" s="26">
        <f t="shared" si="0"/>
        <v>45782</v>
      </c>
      <c r="I14" s="26">
        <f t="shared" ref="I14:J14" si="1">I5+7</f>
        <v>45783</v>
      </c>
      <c r="J14" s="26">
        <f t="shared" si="1"/>
        <v>45783</v>
      </c>
      <c r="K14" s="26" t="s">
        <v>24</v>
      </c>
      <c r="L14" s="26" t="s">
        <v>24</v>
      </c>
      <c r="M14" s="26">
        <f>M5+7</f>
        <v>45784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>
        <f>S5+7</f>
        <v>45786</v>
      </c>
      <c r="T14" s="26">
        <f>T5+7</f>
        <v>45787</v>
      </c>
      <c r="U14" s="26" t="s">
        <v>24</v>
      </c>
    </row>
    <row r="15" spans="1:21" s="19" customFormat="1" ht="120" customHeight="1" thickBot="1" x14ac:dyDescent="0.5">
      <c r="A15" s="28" t="s">
        <v>33</v>
      </c>
      <c r="B15" s="28" t="s">
        <v>171</v>
      </c>
      <c r="C15" s="30">
        <v>2515</v>
      </c>
      <c r="D15" s="26" t="s">
        <v>24</v>
      </c>
      <c r="E15" s="26">
        <f t="shared" si="0"/>
        <v>45779</v>
      </c>
      <c r="F15" s="26">
        <f t="shared" si="0"/>
        <v>45782</v>
      </c>
      <c r="G15" s="26">
        <f t="shared" si="0"/>
        <v>45784</v>
      </c>
      <c r="H15" s="26">
        <f t="shared" si="0"/>
        <v>45784</v>
      </c>
      <c r="I15" s="26" t="s">
        <v>24</v>
      </c>
      <c r="J15" s="26">
        <f>J6+7</f>
        <v>45785</v>
      </c>
      <c r="K15" s="26">
        <f>K6+7</f>
        <v>45785</v>
      </c>
      <c r="L15" s="26" t="s">
        <v>24</v>
      </c>
      <c r="M15" s="26">
        <f>M6+7</f>
        <v>45783</v>
      </c>
      <c r="N15" s="26" t="s">
        <v>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>
        <f>S6+7</f>
        <v>45786</v>
      </c>
      <c r="T15" s="26">
        <f>T6+7</f>
        <v>45787</v>
      </c>
      <c r="U15" s="26" t="s">
        <v>24</v>
      </c>
    </row>
    <row r="16" spans="1:21" s="19" customFormat="1" ht="120" customHeight="1" thickBot="1" x14ac:dyDescent="0.5">
      <c r="A16" s="28" t="s">
        <v>31</v>
      </c>
      <c r="B16" s="28" t="s">
        <v>228</v>
      </c>
      <c r="C16" s="30">
        <v>2519</v>
      </c>
      <c r="D16" s="26">
        <f>D7+7</f>
        <v>45783</v>
      </c>
      <c r="E16" s="26" t="s">
        <v>24</v>
      </c>
      <c r="F16" s="26">
        <f>F7+7</f>
        <v>45785</v>
      </c>
      <c r="G16" s="26">
        <f>G7+7</f>
        <v>45786</v>
      </c>
      <c r="H16" s="26">
        <f>H7+7</f>
        <v>45786</v>
      </c>
      <c r="I16" s="26" t="s">
        <v>24</v>
      </c>
      <c r="J16" s="26">
        <f>J7+7</f>
        <v>45787</v>
      </c>
      <c r="K16" s="26" t="s">
        <v>24</v>
      </c>
      <c r="L16" s="26" t="s">
        <v>24</v>
      </c>
      <c r="M16" s="26" t="s">
        <v>24</v>
      </c>
      <c r="N16" s="26" t="s">
        <v>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>
        <f>T7+7</f>
        <v>45788</v>
      </c>
      <c r="U16" s="26">
        <f>U7+7</f>
        <v>45790</v>
      </c>
    </row>
    <row r="17" spans="1:21" s="19" customFormat="1" ht="120" customHeight="1" thickBot="1" x14ac:dyDescent="0.5">
      <c r="A17" s="28" t="s">
        <v>30</v>
      </c>
      <c r="B17" s="28" t="s">
        <v>36</v>
      </c>
      <c r="C17" s="30">
        <v>2520</v>
      </c>
      <c r="D17" s="26" t="s">
        <v>24</v>
      </c>
      <c r="E17" s="26" t="s">
        <v>24</v>
      </c>
      <c r="F17" s="26">
        <f t="shared" ref="F17:F23" si="2">F8+7</f>
        <v>45784</v>
      </c>
      <c r="G17" s="26" t="s">
        <v>4</v>
      </c>
      <c r="H17" s="26" t="s">
        <v>4</v>
      </c>
      <c r="I17" s="26" t="s">
        <v>4</v>
      </c>
      <c r="J17" s="26">
        <f>J8+7</f>
        <v>45787</v>
      </c>
      <c r="K17" s="26">
        <f>K8+7</f>
        <v>45786</v>
      </c>
      <c r="L17" s="26">
        <f>L8+7</f>
        <v>45785</v>
      </c>
      <c r="M17" s="26" t="s">
        <v>4</v>
      </c>
      <c r="N17" s="26">
        <f>N8+7</f>
        <v>45789</v>
      </c>
      <c r="O17" s="26" t="s">
        <v>4</v>
      </c>
      <c r="P17" s="26">
        <f>P8+7</f>
        <v>45787</v>
      </c>
      <c r="Q17" s="26" t="s">
        <v>4</v>
      </c>
      <c r="R17" s="26" t="s">
        <v>4</v>
      </c>
      <c r="S17" s="26" t="s">
        <v>4</v>
      </c>
      <c r="T17" s="26">
        <f>T8+7</f>
        <v>45790</v>
      </c>
      <c r="U17" s="26" t="s">
        <v>4</v>
      </c>
    </row>
    <row r="18" spans="1:21" s="19" customFormat="1" ht="120" customHeight="1" thickBot="1" x14ac:dyDescent="0.5">
      <c r="A18" s="28" t="s">
        <v>29</v>
      </c>
      <c r="B18" s="28" t="s">
        <v>39</v>
      </c>
      <c r="C18" s="30">
        <v>2527</v>
      </c>
      <c r="D18" s="26" t="s">
        <v>24</v>
      </c>
      <c r="E18" s="26" t="s">
        <v>24</v>
      </c>
      <c r="F18" s="26">
        <f t="shared" si="2"/>
        <v>45784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  <c r="L18" s="26" t="s">
        <v>4</v>
      </c>
      <c r="M18" s="26">
        <f>M9+7</f>
        <v>45785</v>
      </c>
      <c r="N18" s="26" t="s">
        <v>4</v>
      </c>
      <c r="O18" s="26">
        <f>F18+3</f>
        <v>45787</v>
      </c>
      <c r="P18" s="26" t="s">
        <v>4</v>
      </c>
      <c r="Q18" s="26">
        <f>Q9+7</f>
        <v>45786</v>
      </c>
      <c r="R18" s="26" t="s">
        <v>4</v>
      </c>
      <c r="S18" s="26" t="s">
        <v>4</v>
      </c>
      <c r="T18" s="26">
        <f>T9+7</f>
        <v>45788</v>
      </c>
      <c r="U18" s="26" t="s">
        <v>4</v>
      </c>
    </row>
    <row r="19" spans="1:21" s="19" customFormat="1" ht="120" customHeight="1" thickBot="1" x14ac:dyDescent="0.5">
      <c r="A19" s="28" t="s">
        <v>35</v>
      </c>
      <c r="B19" s="28" t="s">
        <v>96</v>
      </c>
      <c r="C19" s="29">
        <v>596</v>
      </c>
      <c r="D19" s="26" t="s">
        <v>24</v>
      </c>
      <c r="E19" s="26" t="s">
        <v>24</v>
      </c>
      <c r="F19" s="26">
        <f t="shared" si="2"/>
        <v>45782</v>
      </c>
      <c r="G19" s="26" t="s">
        <v>24</v>
      </c>
      <c r="H19" s="26" t="s">
        <v>24</v>
      </c>
      <c r="I19" s="26" t="s">
        <v>24</v>
      </c>
      <c r="J19" s="26" t="s">
        <v>24</v>
      </c>
      <c r="K19" s="26" t="s">
        <v>24</v>
      </c>
      <c r="L19" s="26" t="s">
        <v>24</v>
      </c>
      <c r="M19" s="26" t="s">
        <v>24</v>
      </c>
      <c r="N19" s="26" t="s">
        <v>4</v>
      </c>
      <c r="O19" s="26" t="s">
        <v>24</v>
      </c>
      <c r="P19" s="26" t="s">
        <v>24</v>
      </c>
      <c r="Q19" s="26" t="s">
        <v>24</v>
      </c>
      <c r="R19" s="26">
        <f>R10+7</f>
        <v>45784</v>
      </c>
      <c r="S19" s="26" t="s">
        <v>24</v>
      </c>
      <c r="T19" s="26">
        <f>T10+7</f>
        <v>45785</v>
      </c>
      <c r="U19" s="26" t="s">
        <v>24</v>
      </c>
    </row>
    <row r="20" spans="1:21" s="19" customFormat="1" ht="120" customHeight="1" thickBot="1" x14ac:dyDescent="0.5">
      <c r="A20" s="28" t="s">
        <v>35</v>
      </c>
      <c r="B20" s="28" t="s">
        <v>96</v>
      </c>
      <c r="C20" s="29">
        <v>597</v>
      </c>
      <c r="D20" s="26" t="s">
        <v>24</v>
      </c>
      <c r="E20" s="26" t="s">
        <v>24</v>
      </c>
      <c r="F20" s="26">
        <f t="shared" si="2"/>
        <v>45785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4</v>
      </c>
      <c r="O20" s="26" t="s">
        <v>24</v>
      </c>
      <c r="P20" s="26" t="s">
        <v>24</v>
      </c>
      <c r="Q20" s="26" t="s">
        <v>24</v>
      </c>
      <c r="R20" s="26">
        <f>R11+7</f>
        <v>45786</v>
      </c>
      <c r="S20" s="26" t="s">
        <v>24</v>
      </c>
      <c r="T20" s="26">
        <f>T11+7</f>
        <v>45789</v>
      </c>
      <c r="U20" s="26" t="s">
        <v>24</v>
      </c>
    </row>
    <row r="21" spans="1:21" s="19" customFormat="1" ht="120" customHeight="1" thickBot="1" x14ac:dyDescent="0.5">
      <c r="A21" s="28" t="s">
        <v>150</v>
      </c>
      <c r="B21" s="28" t="s">
        <v>176</v>
      </c>
      <c r="C21" s="27">
        <v>2518</v>
      </c>
      <c r="D21" s="26" t="s">
        <v>24</v>
      </c>
      <c r="E21" s="26" t="s">
        <v>24</v>
      </c>
      <c r="F21" s="26">
        <f t="shared" si="2"/>
        <v>45779</v>
      </c>
      <c r="G21" s="26" t="s">
        <v>24</v>
      </c>
      <c r="H21" s="26" t="s">
        <v>24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 t="s">
        <v>24</v>
      </c>
      <c r="P21" s="26" t="s">
        <v>24</v>
      </c>
      <c r="Q21" s="26">
        <f>F21+3</f>
        <v>45782</v>
      </c>
      <c r="R21" s="26" t="s">
        <v>24</v>
      </c>
      <c r="S21" s="26" t="s">
        <v>24</v>
      </c>
      <c r="T21" s="26">
        <f t="shared" ref="T21:T22" si="3">F21+7</f>
        <v>45786</v>
      </c>
      <c r="U21" s="26" t="s">
        <v>24</v>
      </c>
    </row>
    <row r="22" spans="1:21" s="19" customFormat="1" ht="120" customHeight="1" thickBot="1" x14ac:dyDescent="0.5">
      <c r="A22" s="28" t="s">
        <v>27</v>
      </c>
      <c r="B22" s="28" t="s">
        <v>176</v>
      </c>
      <c r="C22" s="27">
        <v>2518</v>
      </c>
      <c r="D22" s="26" t="s">
        <v>24</v>
      </c>
      <c r="E22" s="26" t="s">
        <v>24</v>
      </c>
      <c r="F22" s="26">
        <f t="shared" si="2"/>
        <v>45779</v>
      </c>
      <c r="G22" s="26" t="s">
        <v>4</v>
      </c>
      <c r="H22" s="26" t="s">
        <v>4</v>
      </c>
      <c r="I22" s="26" t="s">
        <v>4</v>
      </c>
      <c r="J22" s="26">
        <f>J13+7</f>
        <v>45784</v>
      </c>
      <c r="K22" s="26" t="s">
        <v>4</v>
      </c>
      <c r="L22" s="26" t="s">
        <v>4</v>
      </c>
      <c r="M22" s="26">
        <f>M13+7</f>
        <v>45780</v>
      </c>
      <c r="N22" s="26" t="s">
        <v>4</v>
      </c>
      <c r="O22" s="26">
        <f>O13+7</f>
        <v>45783</v>
      </c>
      <c r="P22" s="26">
        <f>P13+7</f>
        <v>45783</v>
      </c>
      <c r="Q22" s="26">
        <f>Q13+7</f>
        <v>45784</v>
      </c>
      <c r="R22" s="26" t="s">
        <v>4</v>
      </c>
      <c r="S22" s="26" t="s">
        <v>4</v>
      </c>
      <c r="T22" s="26">
        <f t="shared" si="3"/>
        <v>45786</v>
      </c>
      <c r="U22" s="26" t="s">
        <v>4</v>
      </c>
    </row>
    <row r="23" spans="1:21" s="19" customFormat="1" ht="120" customHeight="1" thickBot="1" x14ac:dyDescent="0.5">
      <c r="A23" s="22" t="s">
        <v>34</v>
      </c>
      <c r="B23" s="22" t="str">
        <f>B14</f>
        <v>SHECAN</v>
      </c>
      <c r="C23" s="24">
        <f>C14+1</f>
        <v>2514</v>
      </c>
      <c r="D23" s="20" t="s">
        <v>4</v>
      </c>
      <c r="E23" s="20">
        <f>E14+7</f>
        <v>45787</v>
      </c>
      <c r="F23" s="20">
        <f t="shared" si="2"/>
        <v>45787</v>
      </c>
      <c r="G23" s="20">
        <f>G14+7</f>
        <v>45789</v>
      </c>
      <c r="H23" s="20">
        <f>H14+7</f>
        <v>45789</v>
      </c>
      <c r="I23" s="20">
        <f t="shared" ref="I23:J23" si="4">I14+7</f>
        <v>45790</v>
      </c>
      <c r="J23" s="20">
        <f t="shared" si="4"/>
        <v>45790</v>
      </c>
      <c r="K23" s="20" t="s">
        <v>4</v>
      </c>
      <c r="L23" s="20" t="s">
        <v>24</v>
      </c>
      <c r="M23" s="20">
        <f>M14+7</f>
        <v>45791</v>
      </c>
      <c r="N23" s="20" t="s">
        <v>4</v>
      </c>
      <c r="O23" s="20" t="s">
        <v>4</v>
      </c>
      <c r="P23" s="20" t="s">
        <v>4</v>
      </c>
      <c r="Q23" s="20" t="s">
        <v>4</v>
      </c>
      <c r="R23" s="20" t="s">
        <v>4</v>
      </c>
      <c r="S23" s="20">
        <f>S14+7</f>
        <v>45793</v>
      </c>
      <c r="T23" s="20">
        <f t="shared" ref="T23:T29" si="5">T5+14</f>
        <v>45794</v>
      </c>
      <c r="U23" s="20" t="s">
        <v>4</v>
      </c>
    </row>
    <row r="24" spans="1:21" s="19" customFormat="1" ht="120" customHeight="1" thickBot="1" x14ac:dyDescent="0.5">
      <c r="A24" s="22" t="s">
        <v>33</v>
      </c>
      <c r="B24" s="22" t="str">
        <f>B15</f>
        <v>DONGJIN FORTUNE</v>
      </c>
      <c r="C24" s="24">
        <f>C15+1</f>
        <v>2516</v>
      </c>
      <c r="D24" s="20" t="s">
        <v>32</v>
      </c>
      <c r="E24" s="20">
        <f>E6+14</f>
        <v>45786</v>
      </c>
      <c r="F24" s="20">
        <f>F6+14</f>
        <v>45789</v>
      </c>
      <c r="G24" s="20">
        <f>G6+14</f>
        <v>45791</v>
      </c>
      <c r="H24" s="20">
        <f>H6+14</f>
        <v>45791</v>
      </c>
      <c r="I24" s="20" t="s">
        <v>24</v>
      </c>
      <c r="J24" s="20">
        <f>J6+14</f>
        <v>45792</v>
      </c>
      <c r="K24" s="20">
        <f>K6+14</f>
        <v>45792</v>
      </c>
      <c r="L24" s="20" t="s">
        <v>24</v>
      </c>
      <c r="M24" s="20">
        <f>M6+14</f>
        <v>45790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18</v>
      </c>
      <c r="S24" s="20">
        <f>S6+14</f>
        <v>45793</v>
      </c>
      <c r="T24" s="20">
        <f t="shared" si="5"/>
        <v>45794</v>
      </c>
      <c r="U24" s="20" t="s">
        <v>24</v>
      </c>
    </row>
    <row r="25" spans="1:21" s="19" customFormat="1" ht="120" customHeight="1" thickBot="1" x14ac:dyDescent="0.5">
      <c r="A25" s="22" t="s">
        <v>31</v>
      </c>
      <c r="B25" s="22" t="str">
        <f>B16</f>
        <v>SUNWIN</v>
      </c>
      <c r="C25" s="24">
        <f>C16+1</f>
        <v>2520</v>
      </c>
      <c r="D25" s="6">
        <f>D7+14</f>
        <v>45790</v>
      </c>
      <c r="E25" s="20" t="s">
        <v>18</v>
      </c>
      <c r="F25" s="20">
        <f>F7+14</f>
        <v>45792</v>
      </c>
      <c r="G25" s="20">
        <f>G7+14</f>
        <v>45793</v>
      </c>
      <c r="H25" s="20">
        <f>H7+14</f>
        <v>45793</v>
      </c>
      <c r="I25" s="20" t="s">
        <v>18</v>
      </c>
      <c r="J25" s="20">
        <f>J7+14</f>
        <v>45794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>
        <f t="shared" si="5"/>
        <v>45795</v>
      </c>
      <c r="U25" s="6">
        <f>U7+14</f>
        <v>45797</v>
      </c>
    </row>
    <row r="26" spans="1:21" s="19" customFormat="1" ht="120" customHeight="1" thickBot="1" x14ac:dyDescent="0.5">
      <c r="A26" s="22" t="s">
        <v>30</v>
      </c>
      <c r="B26" s="22" t="s">
        <v>234</v>
      </c>
      <c r="C26" s="24">
        <f>C17+1</f>
        <v>2521</v>
      </c>
      <c r="D26" s="20" t="s">
        <v>18</v>
      </c>
      <c r="E26" s="20" t="s">
        <v>24</v>
      </c>
      <c r="F26" s="20">
        <f t="shared" ref="F26:F31" si="6">F8+14</f>
        <v>45791</v>
      </c>
      <c r="G26" s="20" t="s">
        <v>4</v>
      </c>
      <c r="H26" s="20" t="s">
        <v>4</v>
      </c>
      <c r="I26" s="20" t="s">
        <v>4</v>
      </c>
      <c r="J26" s="20">
        <f>J8+14</f>
        <v>45794</v>
      </c>
      <c r="K26" s="20">
        <f>K8+14</f>
        <v>45793</v>
      </c>
      <c r="L26" s="20">
        <f>L8+14</f>
        <v>45792</v>
      </c>
      <c r="M26" s="20" t="s">
        <v>4</v>
      </c>
      <c r="N26" s="20">
        <f>N8+14</f>
        <v>45796</v>
      </c>
      <c r="O26" s="20" t="s">
        <v>4</v>
      </c>
      <c r="P26" s="20">
        <f>P8+14</f>
        <v>45794</v>
      </c>
      <c r="Q26" s="20" t="s">
        <v>4</v>
      </c>
      <c r="R26" s="20" t="s">
        <v>4</v>
      </c>
      <c r="S26" s="20" t="s">
        <v>4</v>
      </c>
      <c r="T26" s="20">
        <f t="shared" si="5"/>
        <v>45797</v>
      </c>
      <c r="U26" s="20" t="s">
        <v>4</v>
      </c>
    </row>
    <row r="27" spans="1:21" s="25" customFormat="1" ht="120" customHeight="1" thickTop="1" thickBot="1" x14ac:dyDescent="0.5">
      <c r="A27" s="22" t="s">
        <v>29</v>
      </c>
      <c r="B27" s="22" t="str">
        <f>IF(B18="SUNNY SPRUCE","SUNNY PALM",IF(B18="SUNNY PALM","SUNNY SPRUCE"))</f>
        <v>SUNNY SPRUCE</v>
      </c>
      <c r="C27" s="24">
        <f>C9+3</f>
        <v>2525</v>
      </c>
      <c r="D27" s="20" t="s">
        <v>24</v>
      </c>
      <c r="E27" s="20" t="s">
        <v>24</v>
      </c>
      <c r="F27" s="20">
        <f t="shared" si="6"/>
        <v>45791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20" t="s">
        <v>4</v>
      </c>
      <c r="M27" s="20">
        <f>M9+14</f>
        <v>45792</v>
      </c>
      <c r="N27" s="20" t="s">
        <v>4</v>
      </c>
      <c r="O27" s="20">
        <f>O9+14</f>
        <v>45794</v>
      </c>
      <c r="P27" s="20" t="s">
        <v>4</v>
      </c>
      <c r="Q27" s="20">
        <f>Q9+14</f>
        <v>45793</v>
      </c>
      <c r="R27" s="20" t="s">
        <v>4</v>
      </c>
      <c r="S27" s="20" t="s">
        <v>4</v>
      </c>
      <c r="T27" s="20">
        <f t="shared" si="5"/>
        <v>45795</v>
      </c>
      <c r="U27" s="20" t="s">
        <v>4</v>
      </c>
    </row>
    <row r="28" spans="1:21" s="19" customFormat="1" ht="120" customHeight="1" thickBot="1" x14ac:dyDescent="0.5">
      <c r="A28" s="22" t="s">
        <v>28</v>
      </c>
      <c r="B28" s="22" t="str">
        <f>B19</f>
        <v>DONGJIN FIDES</v>
      </c>
      <c r="C28" s="23">
        <f>C19+2</f>
        <v>598</v>
      </c>
      <c r="D28" s="20" t="s">
        <v>24</v>
      </c>
      <c r="E28" s="20" t="s">
        <v>24</v>
      </c>
      <c r="F28" s="20">
        <f t="shared" si="6"/>
        <v>45789</v>
      </c>
      <c r="G28" s="20" t="s">
        <v>24</v>
      </c>
      <c r="H28" s="20" t="s">
        <v>24</v>
      </c>
      <c r="I28" s="20" t="s">
        <v>24</v>
      </c>
      <c r="J28" s="20" t="s">
        <v>24</v>
      </c>
      <c r="K28" s="20" t="s">
        <v>24</v>
      </c>
      <c r="L28" s="20" t="s">
        <v>24</v>
      </c>
      <c r="M28" s="20" t="s">
        <v>24</v>
      </c>
      <c r="N28" s="20" t="s">
        <v>4</v>
      </c>
      <c r="O28" s="20" t="s">
        <v>24</v>
      </c>
      <c r="P28" s="20" t="s">
        <v>24</v>
      </c>
      <c r="Q28" s="20" t="s">
        <v>24</v>
      </c>
      <c r="R28" s="20">
        <f>R10+14</f>
        <v>45791</v>
      </c>
      <c r="S28" s="20" t="s">
        <v>24</v>
      </c>
      <c r="T28" s="20">
        <f t="shared" si="5"/>
        <v>45792</v>
      </c>
      <c r="U28" s="20" t="s">
        <v>24</v>
      </c>
    </row>
    <row r="29" spans="1:21" s="19" customFormat="1" ht="120" customHeight="1" thickBot="1" x14ac:dyDescent="0.5">
      <c r="A29" s="22" t="s">
        <v>28</v>
      </c>
      <c r="B29" s="22" t="str">
        <f>B20</f>
        <v>DONGJIN FIDES</v>
      </c>
      <c r="C29" s="23">
        <f>C20+2</f>
        <v>599</v>
      </c>
      <c r="D29" s="20" t="s">
        <v>24</v>
      </c>
      <c r="E29" s="20" t="s">
        <v>24</v>
      </c>
      <c r="F29" s="20">
        <f t="shared" si="6"/>
        <v>45792</v>
      </c>
      <c r="G29" s="20" t="s">
        <v>24</v>
      </c>
      <c r="H29" s="20" t="s">
        <v>24</v>
      </c>
      <c r="I29" s="20" t="s">
        <v>24</v>
      </c>
      <c r="J29" s="20" t="s">
        <v>24</v>
      </c>
      <c r="K29" s="20" t="s">
        <v>24</v>
      </c>
      <c r="L29" s="20" t="s">
        <v>24</v>
      </c>
      <c r="M29" s="20" t="s">
        <v>24</v>
      </c>
      <c r="N29" s="20" t="s">
        <v>4</v>
      </c>
      <c r="O29" s="20" t="s">
        <v>24</v>
      </c>
      <c r="P29" s="20" t="s">
        <v>24</v>
      </c>
      <c r="Q29" s="20" t="s">
        <v>24</v>
      </c>
      <c r="R29" s="20">
        <f>R11+14</f>
        <v>45793</v>
      </c>
      <c r="S29" s="20" t="s">
        <v>24</v>
      </c>
      <c r="T29" s="20">
        <f t="shared" si="5"/>
        <v>45796</v>
      </c>
      <c r="U29" s="20" t="s">
        <v>24</v>
      </c>
    </row>
    <row r="30" spans="1:21" s="19" customFormat="1" ht="120" customHeight="1" thickBot="1" x14ac:dyDescent="0.5">
      <c r="A30" s="22" t="s">
        <v>150</v>
      </c>
      <c r="B30" s="22" t="s">
        <v>175</v>
      </c>
      <c r="C30" s="24">
        <f>C21+1</f>
        <v>2519</v>
      </c>
      <c r="D30" s="20" t="s">
        <v>19</v>
      </c>
      <c r="E30" s="20" t="s">
        <v>19</v>
      </c>
      <c r="F30" s="20">
        <f t="shared" si="6"/>
        <v>45786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>
        <f>F30+3</f>
        <v>45789</v>
      </c>
      <c r="R30" s="20" t="s">
        <v>19</v>
      </c>
      <c r="S30" s="20" t="s">
        <v>19</v>
      </c>
      <c r="T30" s="20">
        <f t="shared" ref="T30:T31" si="7">F30+7</f>
        <v>45793</v>
      </c>
      <c r="U30" s="20" t="s">
        <v>19</v>
      </c>
    </row>
    <row r="31" spans="1:21" s="19" customFormat="1" ht="120" customHeight="1" thickBot="1" x14ac:dyDescent="0.5">
      <c r="A31" s="22" t="s">
        <v>27</v>
      </c>
      <c r="B31" s="22" t="str">
        <f>B22</f>
        <v>STAR CHALLENGER</v>
      </c>
      <c r="C31" s="24">
        <f>C22+1</f>
        <v>2519</v>
      </c>
      <c r="D31" s="20" t="s">
        <v>19</v>
      </c>
      <c r="E31" s="20" t="s">
        <v>20</v>
      </c>
      <c r="F31" s="20">
        <f t="shared" si="6"/>
        <v>45786</v>
      </c>
      <c r="G31" s="20" t="s">
        <v>4</v>
      </c>
      <c r="H31" s="20" t="s">
        <v>4</v>
      </c>
      <c r="I31" s="20" t="s">
        <v>4</v>
      </c>
      <c r="J31" s="20">
        <f t="shared" ref="J31" si="8">J13+14</f>
        <v>45791</v>
      </c>
      <c r="K31" s="20" t="s">
        <v>4</v>
      </c>
      <c r="L31" s="20" t="s">
        <v>4</v>
      </c>
      <c r="M31" s="20">
        <f t="shared" ref="M31" si="9">M13+14</f>
        <v>45787</v>
      </c>
      <c r="N31" s="20" t="s">
        <v>4</v>
      </c>
      <c r="O31" s="20">
        <f t="shared" ref="O31:Q31" si="10">O13+14</f>
        <v>45790</v>
      </c>
      <c r="P31" s="20">
        <f t="shared" si="10"/>
        <v>45790</v>
      </c>
      <c r="Q31" s="20">
        <f t="shared" si="10"/>
        <v>45791</v>
      </c>
      <c r="R31" s="20" t="s">
        <v>4</v>
      </c>
      <c r="S31" s="20" t="s">
        <v>4</v>
      </c>
      <c r="T31" s="20">
        <f t="shared" si="7"/>
        <v>45793</v>
      </c>
      <c r="U31" s="20" t="s">
        <v>4</v>
      </c>
    </row>
    <row r="32" spans="1:21" s="19" customFormat="1" ht="120" customHeight="1" x14ac:dyDescent="0.45"/>
    <row r="33" spans="1:21" ht="47.1" customHeight="1" x14ac:dyDescent="0.45">
      <c r="A33" s="9"/>
      <c r="B33" s="202"/>
      <c r="C33" s="202"/>
      <c r="D33" s="202"/>
      <c r="E33" s="202"/>
      <c r="F33" s="202"/>
      <c r="G33" s="202"/>
      <c r="H33" s="202"/>
      <c r="I33" s="202"/>
      <c r="J33" s="20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4.1" customHeight="1" x14ac:dyDescent="0.45">
      <c r="A34" s="9"/>
      <c r="B34" s="202"/>
      <c r="C34" s="202"/>
      <c r="D34" s="202"/>
      <c r="E34" s="202"/>
      <c r="F34" s="202"/>
      <c r="G34" s="202"/>
      <c r="H34" s="202"/>
      <c r="I34" s="202"/>
      <c r="J34" s="20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50.1" customHeight="1" x14ac:dyDescent="0.45">
      <c r="A35" s="9"/>
      <c r="B35" s="202"/>
      <c r="C35" s="202"/>
      <c r="D35" s="202"/>
      <c r="E35" s="202"/>
      <c r="F35" s="202"/>
      <c r="G35" s="202"/>
      <c r="H35" s="202"/>
      <c r="I35" s="202"/>
      <c r="J35" s="20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76.8" x14ac:dyDescent="0.45">
      <c r="A36" s="18"/>
      <c r="B36" s="18"/>
      <c r="C36" s="1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76.8" x14ac:dyDescent="0.45">
      <c r="A37" s="18"/>
      <c r="B37" s="18"/>
      <c r="C37" s="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76.8" x14ac:dyDescent="0.45">
      <c r="A38" s="18"/>
      <c r="B38" s="18"/>
      <c r="C38" s="1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76.8" x14ac:dyDescent="0.45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76.8" x14ac:dyDescent="0.45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76.8" x14ac:dyDescent="0.45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76.8" x14ac:dyDescent="0.45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76.8" x14ac:dyDescent="0.45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76.8" x14ac:dyDescent="0.45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76.8" x14ac:dyDescent="0.45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76.8" x14ac:dyDescent="0.45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76.8" x14ac:dyDescent="0.45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76.8" x14ac:dyDescent="0.45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76.8" x14ac:dyDescent="0.45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76.8" x14ac:dyDescent="0.45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76.8" x14ac:dyDescent="0.45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</sheetData>
  <sheetProtection selectLockedCells="1" selectUnlockedCells="1"/>
  <mergeCells count="4">
    <mergeCell ref="A2:H2"/>
    <mergeCell ref="I2:K2"/>
    <mergeCell ref="A3:B3"/>
    <mergeCell ref="B33:J35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3"/>
  <sheetViews>
    <sheetView view="pageBreakPreview" zoomScale="20" zoomScaleNormal="30" zoomScaleSheetLayoutView="2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6.09765625" defaultRowHeight="14.4" x14ac:dyDescent="0.45"/>
  <cols>
    <col min="1" max="1" width="70.59765625" style="17" customWidth="1"/>
    <col min="2" max="2" width="91.09765625" style="17" customWidth="1"/>
    <col min="3" max="15" width="70.59765625" style="17" customWidth="1"/>
    <col min="16" max="16" width="73.59765625" style="17" customWidth="1"/>
    <col min="17" max="17" width="58.8984375" style="17" customWidth="1"/>
    <col min="18" max="18" width="68.19921875" style="17" customWidth="1"/>
    <col min="19" max="19" width="62.69921875" style="17" customWidth="1"/>
    <col min="20" max="20" width="77" style="17" customWidth="1"/>
    <col min="21" max="21" width="80.69921875" style="17" bestFit="1" customWidth="1"/>
    <col min="22" max="22" width="19.09765625" style="17" customWidth="1"/>
    <col min="23" max="23" width="18.09765625" style="17" customWidth="1"/>
    <col min="24" max="29" width="6.09765625" style="17"/>
    <col min="30" max="30" width="3.59765625" style="17" customWidth="1"/>
    <col min="31" max="31" width="0.59765625" style="17" hidden="1" customWidth="1"/>
    <col min="32" max="16384" width="6.09765625" style="17"/>
  </cols>
  <sheetData>
    <row r="3" spans="1:24" s="42" customFormat="1" ht="270" customHeight="1" x14ac:dyDescent="0.3">
      <c r="A3" s="203"/>
      <c r="B3" s="203"/>
      <c r="C3" s="20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4"/>
      <c r="R3" s="204"/>
      <c r="S3" s="204"/>
      <c r="T3" s="56"/>
      <c r="U3" s="56"/>
    </row>
    <row r="4" spans="1:24" ht="110.25" customHeight="1" thickBot="1" x14ac:dyDescent="0.5">
      <c r="A4" s="89" t="s">
        <v>99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7"/>
      <c r="M4" s="46"/>
      <c r="N4" s="55" t="s">
        <v>22</v>
      </c>
      <c r="O4" s="55">
        <v>45768</v>
      </c>
      <c r="R4" s="51"/>
      <c r="S4" s="51"/>
      <c r="T4" s="51"/>
      <c r="U4" s="51"/>
      <c r="V4" s="51"/>
      <c r="W4" s="51"/>
      <c r="X4" s="51"/>
    </row>
    <row r="5" spans="1:24" ht="77.400000000000006" thickBot="1" x14ac:dyDescent="0.5">
      <c r="A5" s="178" t="s">
        <v>8</v>
      </c>
      <c r="B5" s="178"/>
      <c r="C5" s="16" t="s">
        <v>0</v>
      </c>
      <c r="D5" s="16" t="s">
        <v>3</v>
      </c>
      <c r="E5" s="16" t="s">
        <v>69</v>
      </c>
      <c r="F5" s="16" t="s">
        <v>95</v>
      </c>
      <c r="G5" s="16" t="s">
        <v>66</v>
      </c>
      <c r="H5" s="16" t="s">
        <v>68</v>
      </c>
      <c r="I5" s="16" t="s">
        <v>67</v>
      </c>
      <c r="J5" s="16" t="s">
        <v>65</v>
      </c>
      <c r="K5" s="16" t="s">
        <v>64</v>
      </c>
      <c r="L5" s="16" t="s">
        <v>177</v>
      </c>
      <c r="M5" s="16" t="s">
        <v>178</v>
      </c>
      <c r="N5" s="16" t="s">
        <v>179</v>
      </c>
      <c r="O5" s="16" t="s">
        <v>163</v>
      </c>
      <c r="V5" s="51"/>
      <c r="W5" s="51"/>
      <c r="X5" s="51"/>
    </row>
    <row r="6" spans="1:24" ht="120.6" customHeight="1" thickBot="1" x14ac:dyDescent="0.5">
      <c r="A6" s="54" t="s">
        <v>11</v>
      </c>
      <c r="B6" s="14" t="s">
        <v>16</v>
      </c>
      <c r="C6" s="53"/>
      <c r="D6" s="52"/>
      <c r="E6" s="35" t="s">
        <v>180</v>
      </c>
      <c r="F6" s="35" t="s">
        <v>181</v>
      </c>
      <c r="G6" s="35" t="s">
        <v>62</v>
      </c>
      <c r="H6" s="35" t="s">
        <v>63</v>
      </c>
      <c r="I6" s="35" t="s">
        <v>63</v>
      </c>
      <c r="J6" s="34" t="s">
        <v>233</v>
      </c>
      <c r="K6" s="35" t="s">
        <v>62</v>
      </c>
      <c r="L6" s="35" t="s">
        <v>182</v>
      </c>
      <c r="M6" s="34" t="s">
        <v>236</v>
      </c>
      <c r="N6" s="34" t="s">
        <v>233</v>
      </c>
      <c r="O6" s="35"/>
      <c r="V6" s="51"/>
      <c r="W6" s="51"/>
      <c r="X6" s="51"/>
    </row>
    <row r="7" spans="1:24" ht="120.6" customHeight="1" thickBot="1" x14ac:dyDescent="0.5">
      <c r="A7" s="47" t="s">
        <v>61</v>
      </c>
      <c r="B7" s="22" t="s">
        <v>39</v>
      </c>
      <c r="C7" s="24">
        <v>2525</v>
      </c>
      <c r="D7" s="20">
        <f>$O$4+7</f>
        <v>45775</v>
      </c>
      <c r="E7" s="20" t="s">
        <v>4</v>
      </c>
      <c r="F7" s="20" t="s">
        <v>4</v>
      </c>
      <c r="G7" s="20">
        <f>D7</f>
        <v>45775</v>
      </c>
      <c r="H7" s="20">
        <f>D7+1</f>
        <v>45776</v>
      </c>
      <c r="I7" s="20">
        <f>D7+1</f>
        <v>45776</v>
      </c>
      <c r="J7" s="20">
        <f>D7+3</f>
        <v>45778</v>
      </c>
      <c r="K7" s="20" t="s">
        <v>4</v>
      </c>
      <c r="L7" s="20">
        <f>D7+2</f>
        <v>45777</v>
      </c>
      <c r="M7" s="20" t="s">
        <v>4</v>
      </c>
      <c r="N7" s="20" t="s">
        <v>4</v>
      </c>
      <c r="O7" s="20">
        <f>D7+4</f>
        <v>45779</v>
      </c>
      <c r="V7" s="51"/>
      <c r="W7" s="51"/>
      <c r="X7" s="51"/>
    </row>
    <row r="8" spans="1:24" ht="120.6" customHeight="1" thickBot="1" x14ac:dyDescent="0.5">
      <c r="A8" s="47" t="s">
        <v>165</v>
      </c>
      <c r="B8" s="22" t="s">
        <v>199</v>
      </c>
      <c r="C8" s="24">
        <v>2521</v>
      </c>
      <c r="D8" s="20">
        <f>$O$4+5</f>
        <v>45773</v>
      </c>
      <c r="E8" s="20" t="s">
        <v>4</v>
      </c>
      <c r="F8" s="20">
        <f>D8+1</f>
        <v>45774</v>
      </c>
      <c r="G8" s="20" t="s">
        <v>4</v>
      </c>
      <c r="H8" s="20" t="s">
        <v>4</v>
      </c>
      <c r="I8" s="20" t="s">
        <v>4</v>
      </c>
      <c r="J8" s="20" t="s">
        <v>4</v>
      </c>
      <c r="K8" s="20">
        <f>D8+2</f>
        <v>45775</v>
      </c>
      <c r="L8" s="20">
        <f>D8+3</f>
        <v>45776</v>
      </c>
      <c r="M8" s="20" t="s">
        <v>4</v>
      </c>
      <c r="N8" s="20" t="s">
        <v>4</v>
      </c>
      <c r="O8" s="20">
        <f>D8+4</f>
        <v>45777</v>
      </c>
      <c r="V8" s="51"/>
      <c r="W8" s="51"/>
      <c r="X8" s="51"/>
    </row>
    <row r="9" spans="1:24" ht="120.6" customHeight="1" thickBot="1" x14ac:dyDescent="0.5">
      <c r="A9" s="47" t="s">
        <v>98</v>
      </c>
      <c r="B9" s="22" t="s">
        <v>173</v>
      </c>
      <c r="C9" s="24">
        <v>2516</v>
      </c>
      <c r="D9" s="20">
        <f>$O$4+3</f>
        <v>45771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45776</v>
      </c>
      <c r="N9" s="20" t="s">
        <v>4</v>
      </c>
      <c r="O9" s="20">
        <f>D9+6</f>
        <v>45777</v>
      </c>
      <c r="V9" s="51"/>
      <c r="W9" s="51"/>
      <c r="X9" s="51"/>
    </row>
    <row r="10" spans="1:24" ht="120.6" customHeight="1" thickBot="1" x14ac:dyDescent="0.5">
      <c r="A10" s="47" t="s">
        <v>38</v>
      </c>
      <c r="B10" s="22" t="s">
        <v>227</v>
      </c>
      <c r="C10" s="24">
        <v>2512</v>
      </c>
      <c r="D10" s="20">
        <f>$O$4+5</f>
        <v>45773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>
        <f>D10+5</f>
        <v>45778</v>
      </c>
      <c r="O10" s="20">
        <f>D10+5</f>
        <v>45778</v>
      </c>
      <c r="V10" s="51"/>
      <c r="W10" s="51"/>
      <c r="X10" s="51"/>
    </row>
    <row r="11" spans="1:24" ht="120.6" customHeight="1" thickBot="1" x14ac:dyDescent="0.5">
      <c r="A11" s="47" t="s">
        <v>157</v>
      </c>
      <c r="B11" s="22" t="s">
        <v>183</v>
      </c>
      <c r="C11" s="24">
        <v>2508</v>
      </c>
      <c r="D11" s="20">
        <f>$O$4+11</f>
        <v>45779</v>
      </c>
      <c r="E11" s="20">
        <f>D11+1</f>
        <v>45780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20">
        <f>D11+14</f>
        <v>45793</v>
      </c>
      <c r="V11" s="51"/>
      <c r="W11" s="51"/>
      <c r="X11" s="51"/>
    </row>
    <row r="12" spans="1:24" ht="120.6" customHeight="1" thickBot="1" x14ac:dyDescent="0.5">
      <c r="A12" s="47" t="s">
        <v>35</v>
      </c>
      <c r="B12" s="2" t="s">
        <v>96</v>
      </c>
      <c r="C12" s="23">
        <v>594</v>
      </c>
      <c r="D12" s="20">
        <f>$O$4+7</f>
        <v>45775</v>
      </c>
      <c r="E12" s="20">
        <f>D12+1</f>
        <v>45776</v>
      </c>
      <c r="F12" s="20">
        <f>D12+2</f>
        <v>45777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D12+3</f>
        <v>45778</v>
      </c>
      <c r="V12" s="46"/>
      <c r="W12" s="46"/>
      <c r="X12" s="46"/>
    </row>
    <row r="13" spans="1:24" ht="120.6" customHeight="1" thickBot="1" x14ac:dyDescent="0.5">
      <c r="A13" s="47" t="s">
        <v>35</v>
      </c>
      <c r="B13" s="2" t="s">
        <v>96</v>
      </c>
      <c r="C13" s="23">
        <v>595</v>
      </c>
      <c r="D13" s="20">
        <f>$O$4+10</f>
        <v>45778</v>
      </c>
      <c r="E13" s="20">
        <f>D13+2</f>
        <v>45780</v>
      </c>
      <c r="F13" s="20">
        <f>D13+1</f>
        <v>45779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D13+4</f>
        <v>45782</v>
      </c>
      <c r="V13" s="46"/>
      <c r="W13" s="46"/>
      <c r="X13" s="46"/>
    </row>
    <row r="14" spans="1:24" ht="120.6" customHeight="1" thickBot="1" x14ac:dyDescent="0.5">
      <c r="A14" s="22" t="s">
        <v>27</v>
      </c>
      <c r="B14" s="22" t="s">
        <v>176</v>
      </c>
      <c r="C14" s="21">
        <v>2517</v>
      </c>
      <c r="D14" s="20">
        <f>$O$4+4</f>
        <v>45772</v>
      </c>
      <c r="E14" s="20">
        <f>D14+6</f>
        <v>45778</v>
      </c>
      <c r="F14" s="20" t="s">
        <v>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D14+7</f>
        <v>45779</v>
      </c>
      <c r="V14" s="46"/>
      <c r="W14" s="46"/>
      <c r="X14" s="46"/>
    </row>
    <row r="15" spans="1:24" ht="120.6" customHeight="1" thickBot="1" x14ac:dyDescent="0.5">
      <c r="A15" s="49" t="s">
        <v>61</v>
      </c>
      <c r="B15" s="28" t="s">
        <v>199</v>
      </c>
      <c r="C15" s="30">
        <v>2523</v>
      </c>
      <c r="D15" s="26">
        <f>D7+7</f>
        <v>45782</v>
      </c>
      <c r="E15" s="26" t="s">
        <v>24</v>
      </c>
      <c r="F15" s="26" t="s">
        <v>24</v>
      </c>
      <c r="G15" s="7">
        <f>G7+7</f>
        <v>45782</v>
      </c>
      <c r="H15" s="26">
        <f>H7+7</f>
        <v>45783</v>
      </c>
      <c r="I15" s="26">
        <f>I7+7</f>
        <v>45783</v>
      </c>
      <c r="J15" s="26">
        <f>J7+7</f>
        <v>45785</v>
      </c>
      <c r="K15" s="26" t="s">
        <v>24</v>
      </c>
      <c r="L15" s="7">
        <f>L7+7</f>
        <v>45784</v>
      </c>
      <c r="M15" s="26" t="s">
        <v>24</v>
      </c>
      <c r="N15" s="26" t="s">
        <v>24</v>
      </c>
      <c r="O15" s="26">
        <f>O7+7</f>
        <v>45786</v>
      </c>
      <c r="V15" s="46"/>
      <c r="W15" s="46"/>
      <c r="X15" s="46"/>
    </row>
    <row r="16" spans="1:24" ht="120.6" customHeight="1" thickBot="1" x14ac:dyDescent="0.5">
      <c r="A16" s="49" t="s">
        <v>165</v>
      </c>
      <c r="B16" s="28" t="s">
        <v>39</v>
      </c>
      <c r="C16" s="30">
        <v>2526</v>
      </c>
      <c r="D16" s="26">
        <f>D8+7</f>
        <v>45780</v>
      </c>
      <c r="E16" s="26" t="s">
        <v>24</v>
      </c>
      <c r="F16" s="7">
        <f>F8+7</f>
        <v>45781</v>
      </c>
      <c r="G16" s="26" t="s">
        <v>24</v>
      </c>
      <c r="H16" s="26" t="s">
        <v>24</v>
      </c>
      <c r="I16" s="26" t="s">
        <v>24</v>
      </c>
      <c r="J16" s="26" t="s">
        <v>24</v>
      </c>
      <c r="K16" s="7">
        <f>K8+7</f>
        <v>45782</v>
      </c>
      <c r="L16" s="7">
        <f>L8+7</f>
        <v>45783</v>
      </c>
      <c r="M16" s="26" t="s">
        <v>24</v>
      </c>
      <c r="N16" s="26" t="s">
        <v>24</v>
      </c>
      <c r="O16" s="26">
        <f>O8+7</f>
        <v>45784</v>
      </c>
      <c r="V16" s="46"/>
      <c r="W16" s="46"/>
      <c r="X16" s="46"/>
    </row>
    <row r="17" spans="1:24" ht="120.6" customHeight="1" thickBot="1" x14ac:dyDescent="0.5">
      <c r="A17" s="49" t="s">
        <v>98</v>
      </c>
      <c r="B17" s="28" t="s">
        <v>173</v>
      </c>
      <c r="C17" s="30">
        <v>2517</v>
      </c>
      <c r="D17" s="26">
        <f>D9+7</f>
        <v>45778</v>
      </c>
      <c r="E17" s="26" t="s">
        <v>24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6" t="s">
        <v>24</v>
      </c>
      <c r="L17" s="26" t="s">
        <v>24</v>
      </c>
      <c r="M17" s="26">
        <f>D17+5</f>
        <v>45783</v>
      </c>
      <c r="N17" s="26" t="s">
        <v>4</v>
      </c>
      <c r="O17" s="26">
        <f>D17+6</f>
        <v>45784</v>
      </c>
      <c r="V17" s="46"/>
      <c r="W17" s="46"/>
      <c r="X17" s="46"/>
    </row>
    <row r="18" spans="1:24" ht="120.6" customHeight="1" thickBot="1" x14ac:dyDescent="0.5">
      <c r="A18" s="49" t="s">
        <v>38</v>
      </c>
      <c r="B18" s="31" t="s">
        <v>227</v>
      </c>
      <c r="C18" s="30">
        <v>2513</v>
      </c>
      <c r="D18" s="26">
        <f>D10+7</f>
        <v>45780</v>
      </c>
      <c r="E18" s="26" t="s">
        <v>24</v>
      </c>
      <c r="F18" s="26" t="s">
        <v>24</v>
      </c>
      <c r="G18" s="26" t="s">
        <v>24</v>
      </c>
      <c r="H18" s="26" t="s">
        <v>24</v>
      </c>
      <c r="I18" s="26" t="s">
        <v>24</v>
      </c>
      <c r="J18" s="26" t="s">
        <v>24</v>
      </c>
      <c r="K18" s="26" t="s">
        <v>24</v>
      </c>
      <c r="L18" s="26" t="s">
        <v>24</v>
      </c>
      <c r="M18" s="26" t="s">
        <v>24</v>
      </c>
      <c r="N18" s="26">
        <f>N10+7</f>
        <v>45785</v>
      </c>
      <c r="O18" s="26">
        <f>O10+7</f>
        <v>45785</v>
      </c>
      <c r="V18" s="46"/>
      <c r="W18" s="46"/>
      <c r="X18" s="46"/>
    </row>
    <row r="19" spans="1:24" ht="132" customHeight="1" thickBot="1" x14ac:dyDescent="0.5">
      <c r="A19" s="49" t="s">
        <v>157</v>
      </c>
      <c r="B19" s="28" t="s">
        <v>246</v>
      </c>
      <c r="C19" s="30">
        <v>2513</v>
      </c>
      <c r="D19" s="26">
        <f t="shared" ref="D19:E21" si="0">D11+7</f>
        <v>45786</v>
      </c>
      <c r="E19" s="26">
        <f t="shared" si="0"/>
        <v>45787</v>
      </c>
      <c r="F19" s="26" t="s">
        <v>4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24</v>
      </c>
      <c r="M19" s="26" t="s">
        <v>4</v>
      </c>
      <c r="N19" s="26" t="s">
        <v>24</v>
      </c>
      <c r="O19" s="26">
        <f>O11+7</f>
        <v>45800</v>
      </c>
      <c r="V19" s="46"/>
      <c r="W19" s="46"/>
      <c r="X19" s="46"/>
    </row>
    <row r="20" spans="1:24" ht="120.6" customHeight="1" thickBot="1" x14ac:dyDescent="0.5">
      <c r="A20" s="49" t="s">
        <v>35</v>
      </c>
      <c r="B20" s="31" t="s">
        <v>96</v>
      </c>
      <c r="C20" s="29">
        <v>596</v>
      </c>
      <c r="D20" s="26">
        <f t="shared" si="0"/>
        <v>45782</v>
      </c>
      <c r="E20" s="7">
        <f t="shared" si="0"/>
        <v>45783</v>
      </c>
      <c r="F20" s="26">
        <f>F12+7</f>
        <v>45784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24</v>
      </c>
      <c r="O20" s="26">
        <f>O12+7</f>
        <v>45785</v>
      </c>
      <c r="V20" s="46"/>
      <c r="W20" s="46"/>
      <c r="X20" s="46"/>
    </row>
    <row r="21" spans="1:24" ht="120.6" customHeight="1" thickBot="1" x14ac:dyDescent="0.5">
      <c r="A21" s="49" t="s">
        <v>35</v>
      </c>
      <c r="B21" s="31" t="s">
        <v>96</v>
      </c>
      <c r="C21" s="29">
        <v>597</v>
      </c>
      <c r="D21" s="26">
        <f t="shared" si="0"/>
        <v>45785</v>
      </c>
      <c r="E21" s="7">
        <f t="shared" si="0"/>
        <v>45787</v>
      </c>
      <c r="F21" s="26">
        <f>F13+7</f>
        <v>45786</v>
      </c>
      <c r="G21" s="26" t="s">
        <v>24</v>
      </c>
      <c r="H21" s="26" t="s">
        <v>18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>
        <f>O13+7</f>
        <v>45789</v>
      </c>
      <c r="V21" s="46"/>
      <c r="W21" s="46"/>
      <c r="X21" s="46"/>
    </row>
    <row r="22" spans="1:24" ht="120.6" customHeight="1" thickBot="1" x14ac:dyDescent="0.5">
      <c r="A22" s="49" t="s">
        <v>27</v>
      </c>
      <c r="B22" s="28" t="s">
        <v>176</v>
      </c>
      <c r="C22" s="27">
        <v>2518</v>
      </c>
      <c r="D22" s="26">
        <f>D14+7</f>
        <v>45779</v>
      </c>
      <c r="E22" s="26">
        <f>D22+6</f>
        <v>45785</v>
      </c>
      <c r="F22" s="26" t="s">
        <v>24</v>
      </c>
      <c r="G22" s="26" t="s">
        <v>24</v>
      </c>
      <c r="H22" s="26" t="s">
        <v>24</v>
      </c>
      <c r="I22" s="26" t="s">
        <v>24</v>
      </c>
      <c r="J22" s="26" t="s">
        <v>24</v>
      </c>
      <c r="K22" s="26" t="s">
        <v>24</v>
      </c>
      <c r="L22" s="26" t="s">
        <v>24</v>
      </c>
      <c r="M22" s="26" t="s">
        <v>24</v>
      </c>
      <c r="N22" s="26" t="s">
        <v>24</v>
      </c>
      <c r="O22" s="26">
        <f>O14+7</f>
        <v>45786</v>
      </c>
      <c r="V22" s="46"/>
      <c r="W22" s="46"/>
      <c r="X22" s="46"/>
    </row>
    <row r="23" spans="1:24" ht="120.6" customHeight="1" thickBot="1" x14ac:dyDescent="0.5">
      <c r="A23" s="47" t="s">
        <v>61</v>
      </c>
      <c r="B23" s="22" t="str">
        <f>IF(B15="SUNNY PALM","SUNNY SPRUCE",IF(B15="SUNNY SPRUCE","SUNNY PALM"))</f>
        <v>SUNNY PALM</v>
      </c>
      <c r="C23" s="21">
        <f>C7+3</f>
        <v>2528</v>
      </c>
      <c r="D23" s="48">
        <f>D7+14</f>
        <v>45789</v>
      </c>
      <c r="E23" s="48" t="s">
        <v>60</v>
      </c>
      <c r="F23" s="48" t="s">
        <v>25</v>
      </c>
      <c r="G23" s="48">
        <f>G7+14</f>
        <v>45789</v>
      </c>
      <c r="H23" s="48">
        <f>H7+14</f>
        <v>45790</v>
      </c>
      <c r="I23" s="48">
        <f>I7+14</f>
        <v>45790</v>
      </c>
      <c r="J23" s="48">
        <f>J7+14</f>
        <v>45792</v>
      </c>
      <c r="K23" s="48" t="s">
        <v>60</v>
      </c>
      <c r="L23" s="48">
        <f>L7+14</f>
        <v>45791</v>
      </c>
      <c r="M23" s="48" t="s">
        <v>25</v>
      </c>
      <c r="N23" s="20" t="s">
        <v>4</v>
      </c>
      <c r="O23" s="48">
        <f>O7+14</f>
        <v>45793</v>
      </c>
      <c r="V23" s="46"/>
      <c r="W23" s="46"/>
      <c r="X23" s="46"/>
    </row>
    <row r="24" spans="1:24" ht="120.6" customHeight="1" thickBot="1" x14ac:dyDescent="0.5">
      <c r="A24" s="47" t="s">
        <v>152</v>
      </c>
      <c r="B24" s="22" t="str">
        <f>IF(B16="SUNNY PALM","SUNNY SPRUCE",IF(B16="SUNNY SPRUCE","SUNNY PALM"))</f>
        <v>SUNNY SPRUCE</v>
      </c>
      <c r="C24" s="21">
        <f>C8+3</f>
        <v>2524</v>
      </c>
      <c r="D24" s="48">
        <f>D8+14</f>
        <v>45787</v>
      </c>
      <c r="E24" s="48" t="s">
        <v>60</v>
      </c>
      <c r="F24" s="48">
        <f>F8+14</f>
        <v>45788</v>
      </c>
      <c r="G24" s="48" t="s">
        <v>60</v>
      </c>
      <c r="H24" s="48" t="s">
        <v>60</v>
      </c>
      <c r="I24" s="48" t="s">
        <v>60</v>
      </c>
      <c r="J24" s="48" t="s">
        <v>60</v>
      </c>
      <c r="K24" s="48">
        <f>K8+14</f>
        <v>45789</v>
      </c>
      <c r="L24" s="48">
        <f>L8+14</f>
        <v>45790</v>
      </c>
      <c r="M24" s="48" t="s">
        <v>60</v>
      </c>
      <c r="N24" s="48" t="s">
        <v>60</v>
      </c>
      <c r="O24" s="48">
        <f>O8+14</f>
        <v>45791</v>
      </c>
      <c r="V24" s="46"/>
      <c r="W24" s="46"/>
      <c r="X24" s="46"/>
    </row>
    <row r="25" spans="1:24" ht="120.6" customHeight="1" thickBot="1" x14ac:dyDescent="0.5">
      <c r="A25" s="47" t="s">
        <v>98</v>
      </c>
      <c r="B25" s="22" t="str">
        <f>B17</f>
        <v>SUNNY DAHLIA</v>
      </c>
      <c r="C25" s="21">
        <f>C17+1</f>
        <v>2518</v>
      </c>
      <c r="D25" s="48">
        <f>D17+7</f>
        <v>45785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>
        <f>D25+5</f>
        <v>45790</v>
      </c>
      <c r="N25" s="48" t="s">
        <v>4</v>
      </c>
      <c r="O25" s="48">
        <f>D25+6</f>
        <v>45791</v>
      </c>
      <c r="V25" s="46"/>
      <c r="W25" s="46"/>
      <c r="X25" s="46"/>
    </row>
    <row r="26" spans="1:24" ht="120.6" customHeight="1" thickBot="1" x14ac:dyDescent="0.5">
      <c r="A26" s="47" t="s">
        <v>38</v>
      </c>
      <c r="B26" s="22" t="str">
        <f>B18</f>
        <v>SHECAN</v>
      </c>
      <c r="C26" s="21">
        <f>C18+1</f>
        <v>2514</v>
      </c>
      <c r="D26" s="48">
        <f>D10+14</f>
        <v>45787</v>
      </c>
      <c r="E26" s="48" t="s">
        <v>60</v>
      </c>
      <c r="F26" s="48" t="s">
        <v>60</v>
      </c>
      <c r="G26" s="48" t="s">
        <v>60</v>
      </c>
      <c r="H26" s="48" t="s">
        <v>60</v>
      </c>
      <c r="I26" s="48" t="s">
        <v>60</v>
      </c>
      <c r="J26" s="48" t="s">
        <v>60</v>
      </c>
      <c r="K26" s="48" t="s">
        <v>60</v>
      </c>
      <c r="L26" s="48" t="s">
        <v>60</v>
      </c>
      <c r="M26" s="48" t="s">
        <v>60</v>
      </c>
      <c r="N26" s="48">
        <f>N10+14</f>
        <v>45792</v>
      </c>
      <c r="O26" s="48">
        <f>O10+14</f>
        <v>45792</v>
      </c>
      <c r="V26" s="46"/>
      <c r="W26" s="46"/>
      <c r="X26" s="46"/>
    </row>
    <row r="27" spans="1:24" ht="135.6" customHeight="1" thickBot="1" x14ac:dyDescent="0.5">
      <c r="A27" s="47" t="s">
        <v>158</v>
      </c>
      <c r="B27" s="22" t="s">
        <v>183</v>
      </c>
      <c r="C27" s="21">
        <f>C11+1</f>
        <v>2509</v>
      </c>
      <c r="D27" s="20">
        <f>D19+7</f>
        <v>45793</v>
      </c>
      <c r="E27" s="20">
        <f>E19+7</f>
        <v>45794</v>
      </c>
      <c r="F27" s="20" t="s">
        <v>4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48" t="s">
        <v>60</v>
      </c>
      <c r="M27" s="20" t="s">
        <v>4</v>
      </c>
      <c r="N27" s="20" t="s">
        <v>4</v>
      </c>
      <c r="O27" s="20">
        <f>O19+7</f>
        <v>45807</v>
      </c>
      <c r="V27" s="46"/>
      <c r="W27" s="46"/>
      <c r="X27" s="46"/>
    </row>
    <row r="28" spans="1:24" ht="120.6" customHeight="1" thickBot="1" x14ac:dyDescent="0.5">
      <c r="A28" s="47" t="s">
        <v>35</v>
      </c>
      <c r="B28" s="2" t="str">
        <f>B21</f>
        <v>DONGJIN FIDES</v>
      </c>
      <c r="C28" s="23">
        <f>C20+2</f>
        <v>598</v>
      </c>
      <c r="D28" s="33">
        <f>D12+14</f>
        <v>45789</v>
      </c>
      <c r="E28" s="48">
        <f>E12+14</f>
        <v>45790</v>
      </c>
      <c r="F28" s="48">
        <f>F20+7</f>
        <v>45791</v>
      </c>
      <c r="G28" s="48" t="s">
        <v>25</v>
      </c>
      <c r="H28" s="48" t="s">
        <v>25</v>
      </c>
      <c r="I28" s="48" t="s">
        <v>25</v>
      </c>
      <c r="J28" s="48" t="s">
        <v>25</v>
      </c>
      <c r="K28" s="48" t="s">
        <v>25</v>
      </c>
      <c r="L28" s="48" t="s">
        <v>60</v>
      </c>
      <c r="M28" s="48" t="s">
        <v>25</v>
      </c>
      <c r="N28" s="20" t="s">
        <v>4</v>
      </c>
      <c r="O28" s="48">
        <f>O12+14</f>
        <v>45792</v>
      </c>
      <c r="V28" s="46"/>
      <c r="W28" s="46"/>
      <c r="X28" s="46"/>
    </row>
    <row r="29" spans="1:24" ht="120.6" customHeight="1" thickBot="1" x14ac:dyDescent="0.5">
      <c r="A29" s="47" t="s">
        <v>35</v>
      </c>
      <c r="B29" s="2" t="str">
        <f>B21</f>
        <v>DONGJIN FIDES</v>
      </c>
      <c r="C29" s="23">
        <f>C21+2</f>
        <v>599</v>
      </c>
      <c r="D29" s="33">
        <f>D13+14</f>
        <v>45792</v>
      </c>
      <c r="E29" s="48">
        <f>E13+14</f>
        <v>45794</v>
      </c>
      <c r="F29" s="48">
        <f>F21+7</f>
        <v>45793</v>
      </c>
      <c r="G29" s="48" t="s">
        <v>25</v>
      </c>
      <c r="H29" s="48" t="s">
        <v>25</v>
      </c>
      <c r="I29" s="48" t="s">
        <v>25</v>
      </c>
      <c r="J29" s="48" t="s">
        <v>25</v>
      </c>
      <c r="K29" s="48" t="s">
        <v>25</v>
      </c>
      <c r="L29" s="48" t="s">
        <v>60</v>
      </c>
      <c r="M29" s="48" t="s">
        <v>25</v>
      </c>
      <c r="N29" s="20" t="s">
        <v>4</v>
      </c>
      <c r="O29" s="48">
        <f>O13+14</f>
        <v>45796</v>
      </c>
      <c r="V29" s="46"/>
      <c r="W29" s="46"/>
      <c r="X29" s="46"/>
    </row>
    <row r="30" spans="1:24" ht="120.6" customHeight="1" thickBot="1" x14ac:dyDescent="0.5">
      <c r="A30" s="47" t="s">
        <v>27</v>
      </c>
      <c r="B30" s="22" t="str">
        <f>B22</f>
        <v>STAR CHALLENGER</v>
      </c>
      <c r="C30" s="21">
        <f>C22+1</f>
        <v>2519</v>
      </c>
      <c r="D30" s="33">
        <f>D14+14</f>
        <v>45786</v>
      </c>
      <c r="E30" s="6">
        <f>D30+6</f>
        <v>45792</v>
      </c>
      <c r="F30" s="6" t="s">
        <v>168</v>
      </c>
      <c r="G30" s="6" t="s">
        <v>168</v>
      </c>
      <c r="H30" s="6" t="s">
        <v>168</v>
      </c>
      <c r="I30" s="6" t="s">
        <v>168</v>
      </c>
      <c r="J30" s="6" t="s">
        <v>168</v>
      </c>
      <c r="K30" s="6" t="s">
        <v>168</v>
      </c>
      <c r="L30" s="6" t="s">
        <v>168</v>
      </c>
      <c r="M30" s="6" t="s">
        <v>168</v>
      </c>
      <c r="N30" s="6" t="s">
        <v>168</v>
      </c>
      <c r="O30" s="48">
        <f>O14+14</f>
        <v>45793</v>
      </c>
      <c r="V30" s="46"/>
      <c r="W30" s="46"/>
      <c r="X30" s="46"/>
    </row>
    <row r="31" spans="1:24" ht="135" customHeight="1" x14ac:dyDescent="0.45">
      <c r="J31" s="17" t="s">
        <v>58</v>
      </c>
    </row>
    <row r="32" spans="1:24" x14ac:dyDescent="0.45">
      <c r="C32" s="17" t="s">
        <v>58</v>
      </c>
    </row>
    <row r="55" ht="24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sheetPr>
    <pageSetUpPr fitToPage="1"/>
  </sheetPr>
  <dimension ref="A1:W1048574"/>
  <sheetViews>
    <sheetView view="pageBreakPreview" zoomScale="20" zoomScaleNormal="20" zoomScaleSheetLayoutView="20" zoomScalePageLayoutView="23" workbookViewId="0">
      <selection activeCell="C1" sqref="C1"/>
    </sheetView>
  </sheetViews>
  <sheetFormatPr defaultColWidth="8.59765625" defaultRowHeight="14.4" x14ac:dyDescent="0.45"/>
  <cols>
    <col min="1" max="1" width="40.09765625" style="57" bestFit="1" customWidth="1"/>
    <col min="2" max="2" width="134.59765625" style="57" bestFit="1" customWidth="1"/>
    <col min="3" max="3" width="65.3984375" style="57" customWidth="1"/>
    <col min="4" max="9" width="52.19921875" style="57" customWidth="1"/>
    <col min="10" max="10" width="60.59765625" style="57" customWidth="1"/>
    <col min="11" max="11" width="63.19921875" style="57" customWidth="1"/>
    <col min="12" max="12" width="49.5" style="57" customWidth="1"/>
    <col min="13" max="13" width="52.8984375" style="57" customWidth="1"/>
    <col min="14" max="14" width="60.09765625" style="57" customWidth="1"/>
    <col min="15" max="15" width="51.8984375" style="57" customWidth="1"/>
    <col min="16" max="16" width="56.19921875" style="57" customWidth="1"/>
    <col min="17" max="17" width="66.5" style="57" customWidth="1"/>
    <col min="18" max="18" width="50.09765625" style="57" customWidth="1"/>
    <col min="19" max="19" width="40.5" style="57" customWidth="1"/>
    <col min="20" max="20" width="45.5" style="57" customWidth="1"/>
    <col min="21" max="21" width="44.69921875" style="57" customWidth="1"/>
    <col min="22" max="22" width="65.8984375" style="57" customWidth="1"/>
    <col min="23" max="23" width="38.59765625" style="57" customWidth="1"/>
    <col min="24" max="16384" width="8.59765625" style="57"/>
  </cols>
  <sheetData>
    <row r="1" spans="1:23" s="42" customFormat="1" ht="253.8" x14ac:dyDescent="0.3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</row>
    <row r="2" spans="1:23" ht="91.5" customHeight="1" thickBot="1" x14ac:dyDescent="1.45">
      <c r="A2" s="86" t="s">
        <v>94</v>
      </c>
      <c r="B2" s="85"/>
      <c r="C2" s="84"/>
      <c r="D2" s="64"/>
      <c r="E2" s="64"/>
      <c r="F2" s="64"/>
      <c r="G2" s="1"/>
      <c r="H2" s="83"/>
      <c r="L2" s="207" t="s">
        <v>93</v>
      </c>
      <c r="M2" s="207"/>
      <c r="N2" s="207"/>
      <c r="O2" s="207"/>
      <c r="P2" s="55" t="s">
        <v>22</v>
      </c>
      <c r="Q2" s="55">
        <v>45768</v>
      </c>
      <c r="R2" s="55"/>
    </row>
    <row r="3" spans="1:23" ht="150" customHeight="1" thickBot="1" x14ac:dyDescent="0.5">
      <c r="A3" s="208" t="s">
        <v>8</v>
      </c>
      <c r="B3" s="209"/>
      <c r="C3" s="80" t="s">
        <v>0</v>
      </c>
      <c r="D3" s="81" t="s">
        <v>55</v>
      </c>
      <c r="E3" s="81" t="s">
        <v>92</v>
      </c>
      <c r="F3" s="82" t="s">
        <v>91</v>
      </c>
      <c r="G3" s="150" t="s">
        <v>170</v>
      </c>
      <c r="H3" s="81" t="s">
        <v>90</v>
      </c>
      <c r="I3" s="81" t="s">
        <v>89</v>
      </c>
      <c r="J3" s="80" t="s">
        <v>7</v>
      </c>
      <c r="K3" s="80" t="s">
        <v>3</v>
      </c>
      <c r="L3" s="80" t="s">
        <v>80</v>
      </c>
      <c r="M3" s="80" t="s">
        <v>17</v>
      </c>
      <c r="N3" s="80" t="s">
        <v>88</v>
      </c>
      <c r="O3" s="80" t="s">
        <v>10</v>
      </c>
      <c r="P3" s="80" t="s">
        <v>13</v>
      </c>
      <c r="Q3" s="80" t="s">
        <v>9</v>
      </c>
      <c r="R3" s="79" t="s">
        <v>79</v>
      </c>
      <c r="S3" s="78" t="s">
        <v>14</v>
      </c>
      <c r="U3" s="77"/>
      <c r="V3" s="77"/>
      <c r="W3" s="77"/>
    </row>
    <row r="4" spans="1:23" ht="153" customHeight="1" thickBot="1" x14ac:dyDescent="0.5">
      <c r="A4" s="159" t="s">
        <v>11</v>
      </c>
      <c r="B4" s="90" t="s">
        <v>100</v>
      </c>
      <c r="C4" s="76"/>
      <c r="D4" s="61"/>
      <c r="E4" s="60" t="s">
        <v>159</v>
      </c>
      <c r="F4" s="60" t="s">
        <v>84</v>
      </c>
      <c r="G4" s="60" t="s">
        <v>160</v>
      </c>
      <c r="H4" s="60" t="s">
        <v>42</v>
      </c>
      <c r="I4" s="60" t="s">
        <v>26</v>
      </c>
      <c r="J4" s="60" t="s">
        <v>87</v>
      </c>
      <c r="K4" s="61"/>
      <c r="L4" s="60" t="s">
        <v>86</v>
      </c>
      <c r="M4" s="61" t="s">
        <v>78</v>
      </c>
      <c r="N4" s="61" t="s">
        <v>85</v>
      </c>
      <c r="O4" s="60" t="s">
        <v>77</v>
      </c>
      <c r="P4" s="61" t="s">
        <v>76</v>
      </c>
      <c r="Q4" s="61" t="s">
        <v>75</v>
      </c>
      <c r="R4" s="60" t="s">
        <v>74</v>
      </c>
      <c r="S4" s="60" t="s">
        <v>84</v>
      </c>
      <c r="U4" s="75"/>
      <c r="V4" s="75"/>
      <c r="W4" s="75"/>
    </row>
    <row r="5" spans="1:23" ht="99" customHeight="1" thickBot="1" x14ac:dyDescent="0.5">
      <c r="A5" s="72" t="s">
        <v>157</v>
      </c>
      <c r="B5" s="4" t="s">
        <v>246</v>
      </c>
      <c r="C5" s="24">
        <v>2512</v>
      </c>
      <c r="D5" s="6">
        <f>Q2+4</f>
        <v>45772</v>
      </c>
      <c r="E5" s="6">
        <f>D5+8</f>
        <v>45780</v>
      </c>
      <c r="F5" s="6">
        <f>D5+5</f>
        <v>45777</v>
      </c>
      <c r="G5" s="6">
        <f>D5+10</f>
        <v>45782</v>
      </c>
      <c r="H5" s="6" t="s">
        <v>4</v>
      </c>
      <c r="I5" s="6">
        <f>D5+7</f>
        <v>45779</v>
      </c>
      <c r="J5" s="6" t="s">
        <v>4</v>
      </c>
      <c r="K5" s="6">
        <f>D5+14</f>
        <v>45786</v>
      </c>
      <c r="L5" s="6">
        <f>D5+13</f>
        <v>45785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  <c r="T5" s="70"/>
      <c r="U5" s="62"/>
      <c r="V5" s="62"/>
      <c r="W5" s="62"/>
    </row>
    <row r="6" spans="1:23" ht="99" customHeight="1" thickBot="1" x14ac:dyDescent="0.5">
      <c r="A6" s="72" t="s">
        <v>5</v>
      </c>
      <c r="B6" s="5" t="s">
        <v>242</v>
      </c>
      <c r="C6" s="24">
        <v>2505</v>
      </c>
      <c r="D6" s="6">
        <f>Q2+2</f>
        <v>45770</v>
      </c>
      <c r="E6" s="6">
        <f>D6+6</f>
        <v>45776</v>
      </c>
      <c r="F6" s="6" t="s">
        <v>15</v>
      </c>
      <c r="G6" s="6">
        <f>D6+8</f>
        <v>45778</v>
      </c>
      <c r="H6" s="6" t="s">
        <v>4</v>
      </c>
      <c r="I6" s="6" t="s">
        <v>4</v>
      </c>
      <c r="J6" s="6">
        <f>D6+14</f>
        <v>45784</v>
      </c>
      <c r="K6" s="6">
        <f>D6+13</f>
        <v>45783</v>
      </c>
      <c r="L6" s="6" t="s">
        <v>4</v>
      </c>
      <c r="M6" s="6">
        <f>D6+14</f>
        <v>45784</v>
      </c>
      <c r="N6" s="6" t="s">
        <v>4</v>
      </c>
      <c r="O6" s="6" t="s">
        <v>4</v>
      </c>
      <c r="P6" s="6">
        <f>D6+16</f>
        <v>45786</v>
      </c>
      <c r="Q6" s="6">
        <f>D6+18</f>
        <v>45788</v>
      </c>
      <c r="R6" s="6" t="s">
        <v>4</v>
      </c>
      <c r="S6" s="6" t="s">
        <v>4</v>
      </c>
      <c r="T6" s="70"/>
      <c r="U6" s="62"/>
      <c r="V6" s="62"/>
      <c r="W6" s="62"/>
    </row>
    <row r="7" spans="1:23" ht="99" customHeight="1" thickBot="1" x14ac:dyDescent="0.5">
      <c r="A7" s="72" t="s">
        <v>59</v>
      </c>
      <c r="B7" s="4" t="s">
        <v>238</v>
      </c>
      <c r="C7" s="74">
        <v>2505</v>
      </c>
      <c r="D7" s="6">
        <f>Q2+1</f>
        <v>45769</v>
      </c>
      <c r="E7" s="6">
        <f>D7+5</f>
        <v>45774</v>
      </c>
      <c r="F7" s="6" t="s">
        <v>15</v>
      </c>
      <c r="G7" s="6" t="s">
        <v>4</v>
      </c>
      <c r="H7" s="6">
        <f>D7+6</f>
        <v>45775</v>
      </c>
      <c r="I7" s="6" t="s">
        <v>4</v>
      </c>
      <c r="J7" s="6">
        <f>D7+14</f>
        <v>45783</v>
      </c>
      <c r="K7" s="6">
        <f>D7+12</f>
        <v>45781</v>
      </c>
      <c r="L7" s="6">
        <f>D7+12</f>
        <v>45781</v>
      </c>
      <c r="M7" s="6">
        <f>D7+15</f>
        <v>45784</v>
      </c>
      <c r="N7" s="6" t="s">
        <v>15</v>
      </c>
      <c r="O7" s="6">
        <f>D7+17</f>
        <v>45786</v>
      </c>
      <c r="P7" s="6" t="s">
        <v>4</v>
      </c>
      <c r="Q7" s="6" t="s">
        <v>4</v>
      </c>
      <c r="R7" s="3">
        <f>D7+19</f>
        <v>45788</v>
      </c>
      <c r="S7" s="3" t="s">
        <v>4</v>
      </c>
      <c r="T7" s="70"/>
      <c r="U7" s="62"/>
      <c r="V7" s="62"/>
      <c r="W7" s="62"/>
    </row>
    <row r="8" spans="1:23" ht="99" customHeight="1" thickBot="1" x14ac:dyDescent="0.5">
      <c r="A8" s="147" t="s">
        <v>157</v>
      </c>
      <c r="B8" s="124" t="s">
        <v>183</v>
      </c>
      <c r="C8" s="30">
        <v>2510</v>
      </c>
      <c r="D8" s="26">
        <f>D5+7</f>
        <v>45779</v>
      </c>
      <c r="E8" s="26">
        <f>E5+7</f>
        <v>45787</v>
      </c>
      <c r="F8" s="26">
        <f>F5+7</f>
        <v>45784</v>
      </c>
      <c r="G8" s="26">
        <f>G5+7</f>
        <v>45789</v>
      </c>
      <c r="H8" s="26" t="s">
        <v>4</v>
      </c>
      <c r="I8" s="26">
        <f>I5+7</f>
        <v>45786</v>
      </c>
      <c r="J8" s="26" t="s">
        <v>4</v>
      </c>
      <c r="K8" s="26">
        <f>K5+7</f>
        <v>45793</v>
      </c>
      <c r="L8" s="26">
        <f>L5+7</f>
        <v>45792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26" t="s">
        <v>4</v>
      </c>
      <c r="S8" s="26" t="s">
        <v>4</v>
      </c>
      <c r="T8" s="70"/>
      <c r="U8" s="62"/>
      <c r="V8" s="62"/>
      <c r="W8" s="62"/>
    </row>
    <row r="9" spans="1:23" ht="99" customHeight="1" thickBot="1" x14ac:dyDescent="0.5">
      <c r="A9" s="73" t="s">
        <v>5</v>
      </c>
      <c r="B9" s="124" t="s">
        <v>243</v>
      </c>
      <c r="C9" s="30">
        <v>2505</v>
      </c>
      <c r="D9" s="26">
        <f t="shared" ref="D9:E10" si="0">D6+7</f>
        <v>45777</v>
      </c>
      <c r="E9" s="26">
        <f t="shared" si="0"/>
        <v>45783</v>
      </c>
      <c r="F9" s="26" t="s">
        <v>15</v>
      </c>
      <c r="G9" s="26">
        <f>G6+7</f>
        <v>45785</v>
      </c>
      <c r="H9" s="26" t="s">
        <v>15</v>
      </c>
      <c r="I9" s="26" t="s">
        <v>4</v>
      </c>
      <c r="J9" s="26">
        <f t="shared" ref="J9:K10" si="1">J6+7</f>
        <v>45791</v>
      </c>
      <c r="K9" s="26">
        <f t="shared" si="1"/>
        <v>45790</v>
      </c>
      <c r="L9" s="26" t="s">
        <v>4</v>
      </c>
      <c r="M9" s="26">
        <f t="shared" ref="M9:M10" si="2">M6+7</f>
        <v>45791</v>
      </c>
      <c r="N9" s="26" t="s">
        <v>4</v>
      </c>
      <c r="O9" s="26" t="s">
        <v>4</v>
      </c>
      <c r="P9" s="26">
        <f t="shared" ref="P9:Q9" si="3">P6+7</f>
        <v>45793</v>
      </c>
      <c r="Q9" s="26">
        <f t="shared" si="3"/>
        <v>45795</v>
      </c>
      <c r="R9" s="26" t="s">
        <v>4</v>
      </c>
      <c r="S9" s="26" t="s">
        <v>4</v>
      </c>
      <c r="T9" s="70"/>
      <c r="U9" s="62"/>
      <c r="V9" s="62"/>
      <c r="W9" s="62"/>
    </row>
    <row r="10" spans="1:23" ht="99" customHeight="1" thickBot="1" x14ac:dyDescent="0.5">
      <c r="A10" s="73" t="s">
        <v>59</v>
      </c>
      <c r="B10" s="28" t="s">
        <v>186</v>
      </c>
      <c r="C10" s="30">
        <v>2506</v>
      </c>
      <c r="D10" s="26">
        <f t="shared" si="0"/>
        <v>45776</v>
      </c>
      <c r="E10" s="26">
        <f t="shared" si="0"/>
        <v>45781</v>
      </c>
      <c r="F10" s="26" t="s">
        <v>20</v>
      </c>
      <c r="G10" s="26" t="s">
        <v>20</v>
      </c>
      <c r="H10" s="26">
        <f>H7+7</f>
        <v>45782</v>
      </c>
      <c r="I10" s="26" t="s">
        <v>20</v>
      </c>
      <c r="J10" s="26">
        <f t="shared" si="1"/>
        <v>45790</v>
      </c>
      <c r="K10" s="26">
        <f t="shared" si="1"/>
        <v>45788</v>
      </c>
      <c r="L10" s="26">
        <f>L7+7</f>
        <v>45788</v>
      </c>
      <c r="M10" s="26">
        <f t="shared" si="2"/>
        <v>45791</v>
      </c>
      <c r="N10" s="26" t="s">
        <v>20</v>
      </c>
      <c r="O10" s="26">
        <f>O7+7</f>
        <v>45793</v>
      </c>
      <c r="P10" s="26" t="s">
        <v>20</v>
      </c>
      <c r="Q10" s="26" t="s">
        <v>20</v>
      </c>
      <c r="R10" s="26">
        <f>R7+7</f>
        <v>45795</v>
      </c>
      <c r="S10" s="26" t="s">
        <v>20</v>
      </c>
      <c r="T10" s="70"/>
      <c r="U10" s="62"/>
      <c r="V10" s="62"/>
      <c r="W10" s="62"/>
    </row>
    <row r="11" spans="1:23" ht="99" customHeight="1" thickBot="1" x14ac:dyDescent="0.5">
      <c r="A11" s="72" t="s">
        <v>158</v>
      </c>
      <c r="B11" s="22" t="s">
        <v>246</v>
      </c>
      <c r="C11" s="24">
        <v>2513</v>
      </c>
      <c r="D11" s="6">
        <f>D8+7</f>
        <v>45786</v>
      </c>
      <c r="E11" s="6">
        <f>E8+7</f>
        <v>45794</v>
      </c>
      <c r="F11" s="6">
        <f>F8+7</f>
        <v>45791</v>
      </c>
      <c r="G11" s="6">
        <f>G8+7</f>
        <v>45796</v>
      </c>
      <c r="H11" s="6" t="s">
        <v>4</v>
      </c>
      <c r="I11" s="6">
        <f>I8+7</f>
        <v>45793</v>
      </c>
      <c r="J11" s="6" t="s">
        <v>4</v>
      </c>
      <c r="K11" s="6">
        <f>K8+7</f>
        <v>45800</v>
      </c>
      <c r="L11" s="6">
        <f>L8+7</f>
        <v>45799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4</v>
      </c>
      <c r="S11" s="6" t="s">
        <v>4</v>
      </c>
      <c r="T11" s="70"/>
      <c r="U11" s="62"/>
      <c r="V11" s="62"/>
      <c r="W11" s="62"/>
    </row>
    <row r="12" spans="1:23" ht="99" customHeight="1" thickBot="1" x14ac:dyDescent="0.5">
      <c r="A12" s="72" t="s">
        <v>5</v>
      </c>
      <c r="B12" s="22" t="str">
        <f>IF(B9="SUNNY LAVENDER","STAR CHASER",IF(B9="STAR CHASER","STAR RANGER",IF(B9="STAR RANGER","SUNNY LAVENDER")))</f>
        <v>SUNNY LAVENDER</v>
      </c>
      <c r="C12" s="24">
        <v>2505</v>
      </c>
      <c r="D12" s="6">
        <f t="shared" ref="D12:G13" si="4">D9+7</f>
        <v>45784</v>
      </c>
      <c r="E12" s="6">
        <f>E9+7</f>
        <v>45790</v>
      </c>
      <c r="F12" s="6" t="s">
        <v>15</v>
      </c>
      <c r="G12" s="6">
        <f t="shared" si="4"/>
        <v>45792</v>
      </c>
      <c r="H12" s="6" t="s">
        <v>24</v>
      </c>
      <c r="I12" s="6" t="s">
        <v>24</v>
      </c>
      <c r="J12" s="6">
        <f t="shared" ref="J12:K12" si="5">J9+7</f>
        <v>45798</v>
      </c>
      <c r="K12" s="6">
        <f t="shared" si="5"/>
        <v>45797</v>
      </c>
      <c r="L12" s="6" t="s">
        <v>15</v>
      </c>
      <c r="M12" s="6">
        <f t="shared" ref="M12" si="6">M9+7</f>
        <v>45798</v>
      </c>
      <c r="N12" s="6" t="s">
        <v>24</v>
      </c>
      <c r="O12" s="6" t="s">
        <v>24</v>
      </c>
      <c r="P12" s="6">
        <f t="shared" ref="P12:Q12" si="7">P9+7</f>
        <v>45800</v>
      </c>
      <c r="Q12" s="6">
        <f t="shared" si="7"/>
        <v>45802</v>
      </c>
      <c r="R12" s="6" t="s">
        <v>24</v>
      </c>
      <c r="S12" s="6" t="s">
        <v>24</v>
      </c>
      <c r="T12" s="70"/>
      <c r="U12" s="62"/>
      <c r="V12" s="62"/>
      <c r="W12" s="62"/>
    </row>
    <row r="13" spans="1:23" ht="99" customHeight="1" thickBot="1" x14ac:dyDescent="0.5">
      <c r="A13" s="72" t="s">
        <v>21</v>
      </c>
      <c r="B13" s="22" t="str">
        <f>IF(B10="SUNNY CANNA","STAR EXPRESS",IF(B10="STAR EXPRESS","SUNNY IVY",IF(B10="SUNNY IVY","SUNNY CANNA")))</f>
        <v>STAR EXPRESS</v>
      </c>
      <c r="C13" s="24">
        <v>2506</v>
      </c>
      <c r="D13" s="6">
        <f>D10+7</f>
        <v>45783</v>
      </c>
      <c r="E13" s="6">
        <f t="shared" si="4"/>
        <v>45788</v>
      </c>
      <c r="F13" s="71" t="s">
        <v>4</v>
      </c>
      <c r="G13" s="6" t="s">
        <v>24</v>
      </c>
      <c r="H13" s="6">
        <f>H10+7</f>
        <v>45789</v>
      </c>
      <c r="I13" s="6" t="s">
        <v>24</v>
      </c>
      <c r="J13" s="6">
        <f t="shared" ref="J13:M13" si="8">J10+7</f>
        <v>45797</v>
      </c>
      <c r="K13" s="6">
        <f t="shared" si="8"/>
        <v>45795</v>
      </c>
      <c r="L13" s="6">
        <f t="shared" si="8"/>
        <v>45795</v>
      </c>
      <c r="M13" s="6">
        <f t="shared" si="8"/>
        <v>45798</v>
      </c>
      <c r="N13" s="6" t="s">
        <v>24</v>
      </c>
      <c r="O13" s="6">
        <f>O10+7</f>
        <v>45800</v>
      </c>
      <c r="P13" s="6" t="s">
        <v>24</v>
      </c>
      <c r="Q13" s="6" t="s">
        <v>24</v>
      </c>
      <c r="R13" s="6">
        <f>R10+7</f>
        <v>45802</v>
      </c>
      <c r="S13" s="6" t="s">
        <v>24</v>
      </c>
      <c r="T13" s="70"/>
      <c r="U13" s="62"/>
      <c r="V13" s="62"/>
      <c r="W13" s="62"/>
    </row>
    <row r="14" spans="1:23" s="17" customFormat="1" ht="60" customHeight="1" x14ac:dyDescent="0.45">
      <c r="A14" s="6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7"/>
      <c r="U14" s="67"/>
      <c r="V14" s="67"/>
    </row>
    <row r="15" spans="1:23" ht="84.75" customHeight="1" thickBot="1" x14ac:dyDescent="0.5">
      <c r="A15" s="66" t="s">
        <v>83</v>
      </c>
      <c r="B15" s="65"/>
      <c r="C15" s="65"/>
      <c r="D15" s="65"/>
      <c r="E15" s="65"/>
      <c r="G15" s="64"/>
      <c r="H15" s="64"/>
      <c r="I15" s="63"/>
      <c r="J15" s="63"/>
      <c r="K15" s="63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3" s="1" customFormat="1" ht="159" customHeight="1" thickTop="1" thickBot="1" x14ac:dyDescent="0.5">
      <c r="A16" s="205" t="s">
        <v>82</v>
      </c>
      <c r="B16" s="206"/>
      <c r="C16" s="158" t="s">
        <v>81</v>
      </c>
      <c r="D16" s="158" t="s">
        <v>3</v>
      </c>
      <c r="E16" s="158" t="s">
        <v>202</v>
      </c>
      <c r="F16" s="158" t="s">
        <v>203</v>
      </c>
      <c r="G16" s="158" t="s">
        <v>204</v>
      </c>
      <c r="H16" s="158" t="s">
        <v>205</v>
      </c>
      <c r="I16" s="158" t="s">
        <v>206</v>
      </c>
      <c r="J16" s="158" t="s">
        <v>207</v>
      </c>
      <c r="K16" s="158" t="s">
        <v>208</v>
      </c>
      <c r="L16" s="158" t="s">
        <v>209</v>
      </c>
      <c r="M16" s="158" t="s">
        <v>210</v>
      </c>
      <c r="N16" s="158" t="s">
        <v>2</v>
      </c>
      <c r="O16" s="158" t="s">
        <v>3</v>
      </c>
      <c r="P16" s="158" t="s">
        <v>80</v>
      </c>
      <c r="Q16" s="158" t="s">
        <v>17</v>
      </c>
      <c r="R16" s="158" t="s">
        <v>10</v>
      </c>
      <c r="S16" s="158" t="s">
        <v>13</v>
      </c>
      <c r="T16" s="158" t="s">
        <v>9</v>
      </c>
      <c r="U16" s="158" t="s">
        <v>79</v>
      </c>
      <c r="V16" s="158" t="s">
        <v>14</v>
      </c>
    </row>
    <row r="17" spans="1:23" s="1" customFormat="1" ht="145.5" customHeight="1" thickBot="1" x14ac:dyDescent="0.5">
      <c r="A17" s="159" t="s">
        <v>11</v>
      </c>
      <c r="B17" s="160" t="s">
        <v>16</v>
      </c>
      <c r="C17" s="161"/>
      <c r="D17" s="162"/>
      <c r="E17" s="163" t="s">
        <v>211</v>
      </c>
      <c r="F17" s="163" t="s">
        <v>212</v>
      </c>
      <c r="G17" s="163" t="s">
        <v>213</v>
      </c>
      <c r="H17" s="162" t="s">
        <v>214</v>
      </c>
      <c r="I17" s="162" t="s">
        <v>215</v>
      </c>
      <c r="J17" s="163" t="s">
        <v>216</v>
      </c>
      <c r="K17" s="163" t="s">
        <v>217</v>
      </c>
      <c r="L17" s="163" t="s">
        <v>62</v>
      </c>
      <c r="M17" s="163" t="s">
        <v>218</v>
      </c>
      <c r="N17" s="10" t="s">
        <v>219</v>
      </c>
      <c r="O17" s="10"/>
      <c r="P17" s="163" t="s">
        <v>220</v>
      </c>
      <c r="Q17" s="10" t="s">
        <v>215</v>
      </c>
      <c r="R17" s="10" t="s">
        <v>221</v>
      </c>
      <c r="S17" s="10" t="s">
        <v>222</v>
      </c>
      <c r="T17" s="10" t="s">
        <v>223</v>
      </c>
      <c r="U17" s="10" t="s">
        <v>224</v>
      </c>
      <c r="V17" s="10" t="s">
        <v>225</v>
      </c>
    </row>
    <row r="18" spans="1:23" s="164" customFormat="1" ht="99" customHeight="1" thickBot="1" x14ac:dyDescent="0.5">
      <c r="A18" s="22" t="s">
        <v>157</v>
      </c>
      <c r="B18" s="4" t="s">
        <v>246</v>
      </c>
      <c r="C18" s="24">
        <v>2512</v>
      </c>
      <c r="D18" s="6">
        <f>Q2+4</f>
        <v>45772</v>
      </c>
      <c r="E18" s="6">
        <f>D18+11</f>
        <v>45783</v>
      </c>
      <c r="F18" s="6" t="s">
        <v>20</v>
      </c>
      <c r="G18" s="6" t="s">
        <v>20</v>
      </c>
      <c r="H18" s="6" t="s">
        <v>20</v>
      </c>
      <c r="I18" s="6" t="s">
        <v>20</v>
      </c>
      <c r="J18" s="6">
        <f>D18+3</f>
        <v>45775</v>
      </c>
      <c r="K18" s="6" t="s">
        <v>20</v>
      </c>
      <c r="L18" s="6" t="s">
        <v>20</v>
      </c>
      <c r="M18" s="6" t="s">
        <v>20</v>
      </c>
      <c r="N18" s="6" t="s">
        <v>20</v>
      </c>
      <c r="O18" s="6">
        <f>D18+14</f>
        <v>45786</v>
      </c>
      <c r="P18" s="6">
        <f>D18+13</f>
        <v>45785</v>
      </c>
      <c r="Q18" s="6" t="s">
        <v>20</v>
      </c>
      <c r="R18" s="6" t="s">
        <v>20</v>
      </c>
      <c r="S18" s="6" t="s">
        <v>20</v>
      </c>
      <c r="T18" s="6" t="s">
        <v>20</v>
      </c>
      <c r="U18" s="6" t="s">
        <v>20</v>
      </c>
      <c r="V18" s="6" t="s">
        <v>20</v>
      </c>
      <c r="W18" s="1"/>
    </row>
    <row r="19" spans="1:23" s="164" customFormat="1" ht="102" customHeight="1" thickBot="1" x14ac:dyDescent="0.5">
      <c r="A19" s="22" t="s">
        <v>5</v>
      </c>
      <c r="B19" s="5" t="s">
        <v>242</v>
      </c>
      <c r="C19" s="24">
        <v>2505</v>
      </c>
      <c r="D19" s="6">
        <f>Q2+2</f>
        <v>45770</v>
      </c>
      <c r="E19" s="6" t="s">
        <v>4</v>
      </c>
      <c r="F19" s="6">
        <f>D19+10</f>
        <v>45780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45782</v>
      </c>
      <c r="N19" s="6">
        <f>D19+14</f>
        <v>45784</v>
      </c>
      <c r="O19" s="6">
        <f>D19+13</f>
        <v>45783</v>
      </c>
      <c r="P19" s="6" t="s">
        <v>4</v>
      </c>
      <c r="Q19" s="6">
        <f>D19+14</f>
        <v>45784</v>
      </c>
      <c r="R19" s="6" t="s">
        <v>4</v>
      </c>
      <c r="S19" s="6">
        <f>D19+16</f>
        <v>45786</v>
      </c>
      <c r="T19" s="6">
        <f>D19+18</f>
        <v>45788</v>
      </c>
      <c r="U19" s="6" t="s">
        <v>4</v>
      </c>
      <c r="V19" s="6" t="s">
        <v>4</v>
      </c>
      <c r="W19" s="1"/>
    </row>
    <row r="20" spans="1:23" s="164" customFormat="1" ht="99" customHeight="1" thickBot="1" x14ac:dyDescent="0.5">
      <c r="A20" s="22" t="s">
        <v>59</v>
      </c>
      <c r="B20" s="4" t="s">
        <v>238</v>
      </c>
      <c r="C20" s="74">
        <v>2505</v>
      </c>
      <c r="D20" s="6">
        <f>Q2+1</f>
        <v>45769</v>
      </c>
      <c r="E20" s="6">
        <f>D20+4</f>
        <v>45773</v>
      </c>
      <c r="F20" s="6" t="s">
        <v>4</v>
      </c>
      <c r="G20" s="6">
        <f>D20+2</f>
        <v>45771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45783</v>
      </c>
      <c r="O20" s="6">
        <f>D20+12</f>
        <v>45781</v>
      </c>
      <c r="P20" s="6">
        <f>D20+12</f>
        <v>45781</v>
      </c>
      <c r="Q20" s="6">
        <f>D20+15</f>
        <v>45784</v>
      </c>
      <c r="R20" s="6">
        <f>D20+17</f>
        <v>45786</v>
      </c>
      <c r="S20" s="6" t="s">
        <v>4</v>
      </c>
      <c r="T20" s="6" t="s">
        <v>4</v>
      </c>
      <c r="U20" s="6">
        <f>D20+19</f>
        <v>45788</v>
      </c>
      <c r="V20" s="6" t="s">
        <v>4</v>
      </c>
      <c r="W20" s="1"/>
    </row>
    <row r="21" spans="1:23" s="164" customFormat="1" ht="99" customHeight="1" thickBot="1" x14ac:dyDescent="0.5">
      <c r="A21" s="22" t="s">
        <v>6</v>
      </c>
      <c r="B21" s="5" t="s">
        <v>185</v>
      </c>
      <c r="C21" s="74">
        <v>2506</v>
      </c>
      <c r="D21" s="6">
        <f>Q2+3</f>
        <v>45771</v>
      </c>
      <c r="E21" s="6" t="s">
        <v>4</v>
      </c>
      <c r="F21" s="6" t="s">
        <v>4</v>
      </c>
      <c r="G21" s="6">
        <f>D21+8</f>
        <v>45779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45780</v>
      </c>
      <c r="N21" s="6">
        <f>D21+13</f>
        <v>45784</v>
      </c>
      <c r="O21" s="6">
        <f>D21+12</f>
        <v>45783</v>
      </c>
      <c r="P21" s="6" t="s">
        <v>4</v>
      </c>
      <c r="Q21" s="6">
        <f>D21+13</f>
        <v>45784</v>
      </c>
      <c r="R21" s="6">
        <f>D21+18</f>
        <v>45789</v>
      </c>
      <c r="S21" s="6" t="s">
        <v>4</v>
      </c>
      <c r="T21" s="6" t="s">
        <v>4</v>
      </c>
      <c r="U21" s="6" t="s">
        <v>4</v>
      </c>
      <c r="V21" s="6">
        <f>D21+16</f>
        <v>45787</v>
      </c>
      <c r="W21" s="1"/>
    </row>
    <row r="22" spans="1:23" s="1" customFormat="1" ht="99" customHeight="1" thickBot="1" x14ac:dyDescent="0.5">
      <c r="A22" s="22" t="s">
        <v>73</v>
      </c>
      <c r="B22" s="5" t="s">
        <v>249</v>
      </c>
      <c r="C22" s="24">
        <v>2506</v>
      </c>
      <c r="D22" s="6">
        <f>Q2+3</f>
        <v>45771</v>
      </c>
      <c r="E22" s="6" t="s">
        <v>24</v>
      </c>
      <c r="F22" s="6" t="s">
        <v>24</v>
      </c>
      <c r="G22" s="6">
        <f>D22+2</f>
        <v>45773</v>
      </c>
      <c r="H22" s="6">
        <f>D22+4</f>
        <v>45775</v>
      </c>
      <c r="I22" s="6">
        <f>D22+3</f>
        <v>45774</v>
      </c>
      <c r="J22" s="6" t="s">
        <v>24</v>
      </c>
      <c r="K22" s="6" t="s">
        <v>24</v>
      </c>
      <c r="L22" s="6" t="s">
        <v>24</v>
      </c>
      <c r="M22" s="6" t="s">
        <v>24</v>
      </c>
      <c r="N22" s="6">
        <f>D22+6</f>
        <v>45777</v>
      </c>
      <c r="O22" s="6">
        <f>D22+6</f>
        <v>45777</v>
      </c>
      <c r="P22" s="6">
        <f>D22+6</f>
        <v>45777</v>
      </c>
      <c r="Q22" s="6" t="s">
        <v>24</v>
      </c>
      <c r="R22" s="6" t="s">
        <v>24</v>
      </c>
      <c r="S22" s="6" t="s">
        <v>24</v>
      </c>
      <c r="T22" s="6" t="s">
        <v>24</v>
      </c>
      <c r="U22" s="6">
        <f>D22+10</f>
        <v>45781</v>
      </c>
      <c r="V22" s="6">
        <f>D22+9</f>
        <v>45780</v>
      </c>
    </row>
    <row r="23" spans="1:23" s="1" customFormat="1" ht="99" customHeight="1" thickBot="1" x14ac:dyDescent="0.5">
      <c r="A23" s="22" t="s">
        <v>97</v>
      </c>
      <c r="B23" s="5" t="s">
        <v>250</v>
      </c>
      <c r="C23" s="151">
        <v>2507</v>
      </c>
      <c r="D23" s="6">
        <f>Q2+5</f>
        <v>45773</v>
      </c>
      <c r="E23" s="6" t="s">
        <v>24</v>
      </c>
      <c r="F23" s="6" t="s">
        <v>24</v>
      </c>
      <c r="G23" s="6">
        <f>D23+3</f>
        <v>45776</v>
      </c>
      <c r="H23" s="6" t="s">
        <v>24</v>
      </c>
      <c r="I23" s="6">
        <f>D23+4</f>
        <v>45777</v>
      </c>
      <c r="J23" s="6">
        <f>D23+5</f>
        <v>45778</v>
      </c>
      <c r="K23" s="6" t="s">
        <v>24</v>
      </c>
      <c r="L23" s="6" t="s">
        <v>24</v>
      </c>
      <c r="M23" s="6" t="s">
        <v>24</v>
      </c>
      <c r="N23" s="6">
        <f>D23+7</f>
        <v>45780</v>
      </c>
      <c r="O23" s="6">
        <f>D23+8</f>
        <v>45781</v>
      </c>
      <c r="P23" s="6" t="s">
        <v>24</v>
      </c>
      <c r="Q23" s="6">
        <f>D23+8</f>
        <v>45781</v>
      </c>
      <c r="R23" s="6" t="s">
        <v>24</v>
      </c>
      <c r="S23" s="6">
        <f>D23+11</f>
        <v>45784</v>
      </c>
      <c r="T23" s="6">
        <f>D23+10</f>
        <v>45783</v>
      </c>
      <c r="U23" s="6" t="s">
        <v>24</v>
      </c>
      <c r="V23" s="6" t="s">
        <v>24</v>
      </c>
    </row>
    <row r="24" spans="1:23" s="164" customFormat="1" ht="99" customHeight="1" thickBot="1" x14ac:dyDescent="0.5">
      <c r="A24" s="22" t="s">
        <v>247</v>
      </c>
      <c r="B24" s="5" t="s">
        <v>248</v>
      </c>
      <c r="C24" s="146">
        <v>2517</v>
      </c>
      <c r="D24" s="6">
        <f>Q2+6</f>
        <v>45774</v>
      </c>
      <c r="E24" s="6" t="s">
        <v>24</v>
      </c>
      <c r="F24" s="6" t="s">
        <v>24</v>
      </c>
      <c r="G24" s="6" t="s">
        <v>24</v>
      </c>
      <c r="H24" s="6">
        <f>D24+2</f>
        <v>45776</v>
      </c>
      <c r="I24" s="6" t="s">
        <v>24</v>
      </c>
      <c r="J24" s="6" t="s">
        <v>24</v>
      </c>
      <c r="K24" s="6" t="s">
        <v>24</v>
      </c>
      <c r="L24" s="6" t="s">
        <v>24</v>
      </c>
      <c r="M24" s="6" t="s">
        <v>24</v>
      </c>
      <c r="N24" s="6" t="s">
        <v>24</v>
      </c>
      <c r="O24" s="6">
        <f>D24+8</f>
        <v>45782</v>
      </c>
      <c r="P24" s="6">
        <f>D24+8</f>
        <v>45782</v>
      </c>
      <c r="Q24" s="6" t="s">
        <v>24</v>
      </c>
      <c r="R24" s="6" t="s">
        <v>24</v>
      </c>
      <c r="S24" s="6" t="s">
        <v>24</v>
      </c>
      <c r="T24" s="6" t="s">
        <v>24</v>
      </c>
      <c r="U24" s="6" t="s">
        <v>24</v>
      </c>
      <c r="V24" s="6" t="s">
        <v>24</v>
      </c>
      <c r="W24" s="1"/>
    </row>
    <row r="25" spans="1:23" s="164" customFormat="1" ht="99" customHeight="1" thickBot="1" x14ac:dyDescent="0.5">
      <c r="A25" s="22" t="s">
        <v>166</v>
      </c>
      <c r="B25" s="22" t="s">
        <v>251</v>
      </c>
      <c r="C25" s="146">
        <v>2525</v>
      </c>
      <c r="D25" s="176">
        <f>Q2+7</f>
        <v>45775</v>
      </c>
      <c r="E25" s="176" t="s">
        <v>253</v>
      </c>
      <c r="F25" s="176" t="s">
        <v>253</v>
      </c>
      <c r="G25" s="176" t="s">
        <v>253</v>
      </c>
      <c r="H25" s="176" t="s">
        <v>253</v>
      </c>
      <c r="I25" s="176">
        <f>D25+3</f>
        <v>45778</v>
      </c>
      <c r="J25" s="176">
        <f>D25+4</f>
        <v>45779</v>
      </c>
      <c r="K25" s="176" t="s">
        <v>253</v>
      </c>
      <c r="L25" s="176" t="s">
        <v>253</v>
      </c>
      <c r="M25" s="176" t="s">
        <v>253</v>
      </c>
      <c r="N25" s="176" t="s">
        <v>253</v>
      </c>
      <c r="O25" s="176">
        <f>D25+6</f>
        <v>45781</v>
      </c>
      <c r="P25" s="176" t="s">
        <v>253</v>
      </c>
      <c r="Q25" s="176" t="s">
        <v>253</v>
      </c>
      <c r="R25" s="176" t="s">
        <v>253</v>
      </c>
      <c r="S25" s="176" t="s">
        <v>253</v>
      </c>
      <c r="T25" s="176" t="s">
        <v>253</v>
      </c>
      <c r="U25" s="176" t="s">
        <v>253</v>
      </c>
      <c r="V25" s="176" t="s">
        <v>253</v>
      </c>
      <c r="W25" s="1"/>
    </row>
    <row r="26" spans="1:23" s="164" customFormat="1" ht="99" customHeight="1" thickBot="1" x14ac:dyDescent="0.5">
      <c r="A26" s="22" t="s">
        <v>98</v>
      </c>
      <c r="B26" s="22" t="s">
        <v>173</v>
      </c>
      <c r="C26" s="24">
        <v>2516</v>
      </c>
      <c r="D26" s="6">
        <f>Q2+3</f>
        <v>45771</v>
      </c>
      <c r="E26" s="169" t="s">
        <v>4</v>
      </c>
      <c r="F26" s="169" t="s">
        <v>4</v>
      </c>
      <c r="G26" s="169" t="s">
        <v>4</v>
      </c>
      <c r="H26" s="169" t="s">
        <v>4</v>
      </c>
      <c r="I26" s="169" t="s">
        <v>4</v>
      </c>
      <c r="J26" s="6">
        <f>D26+2</f>
        <v>45773</v>
      </c>
      <c r="K26" s="6">
        <f>D26+3</f>
        <v>45774</v>
      </c>
      <c r="L26" s="6">
        <f>D26+4</f>
        <v>45775</v>
      </c>
      <c r="M26" s="6">
        <f>D26+1</f>
        <v>45772</v>
      </c>
      <c r="N26" s="169" t="s">
        <v>4</v>
      </c>
      <c r="O26" s="6">
        <f>D26+5</f>
        <v>45776</v>
      </c>
      <c r="P26" s="169" t="s">
        <v>4</v>
      </c>
      <c r="Q26" s="169" t="s">
        <v>4</v>
      </c>
      <c r="R26" s="169" t="s">
        <v>4</v>
      </c>
      <c r="S26" s="169" t="s">
        <v>4</v>
      </c>
      <c r="T26" s="169" t="s">
        <v>4</v>
      </c>
      <c r="U26" s="169" t="s">
        <v>4</v>
      </c>
      <c r="V26" s="169" t="s">
        <v>4</v>
      </c>
      <c r="W26" s="1"/>
    </row>
    <row r="27" spans="1:23" s="1" customFormat="1" ht="99" customHeight="1" thickBot="1" x14ac:dyDescent="0.5">
      <c r="A27" s="148" t="s">
        <v>158</v>
      </c>
      <c r="B27" s="148" t="str">
        <f>B8</f>
        <v>STAR SKIPPER</v>
      </c>
      <c r="C27" s="59">
        <f>C8</f>
        <v>2510</v>
      </c>
      <c r="D27" s="26">
        <f>D18+7</f>
        <v>45779</v>
      </c>
      <c r="E27" s="26">
        <f>E18+7</f>
        <v>45790</v>
      </c>
      <c r="F27" s="26" t="s">
        <v>24</v>
      </c>
      <c r="G27" s="26" t="s">
        <v>24</v>
      </c>
      <c r="H27" s="26" t="s">
        <v>24</v>
      </c>
      <c r="I27" s="26" t="s">
        <v>24</v>
      </c>
      <c r="J27" s="26">
        <f>J18+7</f>
        <v>45782</v>
      </c>
      <c r="K27" s="26" t="s">
        <v>24</v>
      </c>
      <c r="L27" s="26" t="s">
        <v>24</v>
      </c>
      <c r="M27" s="26" t="s">
        <v>24</v>
      </c>
      <c r="N27" s="26" t="s">
        <v>24</v>
      </c>
      <c r="O27" s="26">
        <f>O18+7</f>
        <v>45793</v>
      </c>
      <c r="P27" s="26">
        <f>P18+7</f>
        <v>45792</v>
      </c>
      <c r="Q27" s="26" t="s">
        <v>24</v>
      </c>
      <c r="R27" s="26" t="s">
        <v>24</v>
      </c>
      <c r="S27" s="26" t="s">
        <v>24</v>
      </c>
      <c r="T27" s="26" t="s">
        <v>24</v>
      </c>
      <c r="U27" s="26" t="s">
        <v>24</v>
      </c>
      <c r="V27" s="26" t="s">
        <v>24</v>
      </c>
    </row>
    <row r="28" spans="1:23" s="164" customFormat="1" ht="99" customHeight="1" thickBot="1" x14ac:dyDescent="0.5">
      <c r="A28" s="28" t="s">
        <v>5</v>
      </c>
      <c r="B28" s="8" t="str">
        <f>B9</f>
        <v>STAR RANGER</v>
      </c>
      <c r="C28" s="59">
        <v>2505</v>
      </c>
      <c r="D28" s="26">
        <f>D19+7</f>
        <v>45777</v>
      </c>
      <c r="E28" s="26" t="s">
        <v>18</v>
      </c>
      <c r="F28" s="26">
        <f>F19+7</f>
        <v>45787</v>
      </c>
      <c r="G28" s="26" t="s">
        <v>24</v>
      </c>
      <c r="H28" s="26" t="s">
        <v>24</v>
      </c>
      <c r="I28" s="26" t="s">
        <v>24</v>
      </c>
      <c r="J28" s="26" t="s">
        <v>24</v>
      </c>
      <c r="K28" s="26" t="s">
        <v>24</v>
      </c>
      <c r="L28" s="26" t="s">
        <v>24</v>
      </c>
      <c r="M28" s="26">
        <f>M19+7</f>
        <v>45789</v>
      </c>
      <c r="N28" s="26">
        <f t="shared" ref="N28:O28" si="9">N19+7</f>
        <v>45791</v>
      </c>
      <c r="O28" s="26">
        <f t="shared" si="9"/>
        <v>45790</v>
      </c>
      <c r="P28" s="26" t="s">
        <v>24</v>
      </c>
      <c r="Q28" s="26">
        <f>Q19+7</f>
        <v>45791</v>
      </c>
      <c r="R28" s="26" t="s">
        <v>24</v>
      </c>
      <c r="S28" s="26">
        <f t="shared" ref="S28:T28" si="10">S19+7</f>
        <v>45793</v>
      </c>
      <c r="T28" s="26">
        <f t="shared" si="10"/>
        <v>45795</v>
      </c>
      <c r="U28" s="26" t="s">
        <v>24</v>
      </c>
      <c r="V28" s="26" t="s">
        <v>24</v>
      </c>
      <c r="W28" s="1"/>
    </row>
    <row r="29" spans="1:23" s="1" customFormat="1" ht="99" customHeight="1" thickBot="1" x14ac:dyDescent="0.5">
      <c r="A29" s="28" t="s">
        <v>21</v>
      </c>
      <c r="B29" s="28" t="str">
        <f>IF(B20="SUNNY IVY","SUNNY CANNA",IF(B20="STAR EXPRESS","SUNNY IVY",IF(B20="SUNNY CANNA","STAR EXPRESS")))</f>
        <v>SUNNY CANNA</v>
      </c>
      <c r="C29" s="30">
        <v>2506</v>
      </c>
      <c r="D29" s="26">
        <f>D20+7</f>
        <v>45776</v>
      </c>
      <c r="E29" s="26">
        <f>E20+7</f>
        <v>45780</v>
      </c>
      <c r="F29" s="26" t="s">
        <v>20</v>
      </c>
      <c r="G29" s="26">
        <f>G20+7</f>
        <v>45778</v>
      </c>
      <c r="H29" s="26" t="s">
        <v>20</v>
      </c>
      <c r="I29" s="26" t="s">
        <v>20</v>
      </c>
      <c r="J29" s="26" t="s">
        <v>20</v>
      </c>
      <c r="K29" s="26" t="s">
        <v>20</v>
      </c>
      <c r="L29" s="26" t="s">
        <v>20</v>
      </c>
      <c r="M29" s="26" t="s">
        <v>20</v>
      </c>
      <c r="N29" s="26">
        <f>N20+7</f>
        <v>45790</v>
      </c>
      <c r="O29" s="26">
        <f>O20+7</f>
        <v>45788</v>
      </c>
      <c r="P29" s="26">
        <f>P20+7</f>
        <v>45788</v>
      </c>
      <c r="Q29" s="26">
        <f>Q20+7</f>
        <v>45791</v>
      </c>
      <c r="R29" s="26">
        <f>R20+7</f>
        <v>45793</v>
      </c>
      <c r="S29" s="26" t="s">
        <v>20</v>
      </c>
      <c r="T29" s="26" t="s">
        <v>20</v>
      </c>
      <c r="U29" s="26">
        <f>U20+7</f>
        <v>45795</v>
      </c>
      <c r="V29" s="26" t="s">
        <v>20</v>
      </c>
    </row>
    <row r="30" spans="1:23" s="1" customFormat="1" ht="99" customHeight="1" thickBot="1" x14ac:dyDescent="0.5">
      <c r="A30" s="148" t="s">
        <v>161</v>
      </c>
      <c r="B30" s="28" t="str">
        <f>IF(B21="SUNNY VIOLET","STAR CLIPPER",IF(B21="STAR CLIPPER","SUNNY CAMELLIA",IF(B21="SUNNY CAMELLIA","SUNNY VIOLET")))</f>
        <v>STAR CLIPPER</v>
      </c>
      <c r="C30" s="59">
        <v>2506</v>
      </c>
      <c r="D30" s="26">
        <f>D21+7</f>
        <v>45778</v>
      </c>
      <c r="E30" s="26" t="s">
        <v>19</v>
      </c>
      <c r="F30" s="26" t="s">
        <v>19</v>
      </c>
      <c r="G30" s="26">
        <f>G21+7</f>
        <v>45786</v>
      </c>
      <c r="H30" s="26" t="s">
        <v>19</v>
      </c>
      <c r="I30" s="26" t="s">
        <v>19</v>
      </c>
      <c r="J30" s="26" t="s">
        <v>19</v>
      </c>
      <c r="K30" s="26" t="s">
        <v>19</v>
      </c>
      <c r="L30" s="26" t="s">
        <v>19</v>
      </c>
      <c r="M30" s="26">
        <f>M21+7</f>
        <v>45787</v>
      </c>
      <c r="N30" s="26">
        <f>N21+7</f>
        <v>45791</v>
      </c>
      <c r="O30" s="26">
        <f>O21+7</f>
        <v>45790</v>
      </c>
      <c r="P30" s="26" t="s">
        <v>19</v>
      </c>
      <c r="Q30" s="26">
        <f>Q21+7</f>
        <v>45791</v>
      </c>
      <c r="R30" s="26">
        <f>R21+7</f>
        <v>45796</v>
      </c>
      <c r="S30" s="26" t="s">
        <v>19</v>
      </c>
      <c r="T30" s="26" t="s">
        <v>19</v>
      </c>
      <c r="U30" s="26" t="s">
        <v>19</v>
      </c>
      <c r="V30" s="26">
        <f>V21+7</f>
        <v>45794</v>
      </c>
    </row>
    <row r="31" spans="1:23" s="164" customFormat="1" ht="99" customHeight="1" thickBot="1" x14ac:dyDescent="0.5">
      <c r="A31" s="148" t="s">
        <v>73</v>
      </c>
      <c r="B31" s="28" t="str">
        <f>IF(B22="SUNNY CLOVER","SKY FLOWER",IF(B22="SKY FLOWER","SUNNY CLOVER"))</f>
        <v>SUNNY CLOVER</v>
      </c>
      <c r="C31" s="145">
        <v>2507</v>
      </c>
      <c r="D31" s="26">
        <f>D22+7</f>
        <v>45778</v>
      </c>
      <c r="E31" s="26" t="s">
        <v>20</v>
      </c>
      <c r="F31" s="26" t="s">
        <v>20</v>
      </c>
      <c r="G31" s="26">
        <f>G22+7</f>
        <v>45780</v>
      </c>
      <c r="H31" s="26">
        <f>H22+7</f>
        <v>45782</v>
      </c>
      <c r="I31" s="26">
        <f>I22+7</f>
        <v>45781</v>
      </c>
      <c r="J31" s="26" t="s">
        <v>20</v>
      </c>
      <c r="K31" s="26" t="s">
        <v>20</v>
      </c>
      <c r="L31" s="26" t="s">
        <v>20</v>
      </c>
      <c r="M31" s="26" t="s">
        <v>20</v>
      </c>
      <c r="N31" s="26">
        <f>N22+7</f>
        <v>45784</v>
      </c>
      <c r="O31" s="26">
        <f>O22+7</f>
        <v>45784</v>
      </c>
      <c r="P31" s="26">
        <f>P22+7</f>
        <v>45784</v>
      </c>
      <c r="Q31" s="26" t="s">
        <v>20</v>
      </c>
      <c r="R31" s="26" t="s">
        <v>20</v>
      </c>
      <c r="S31" s="26" t="s">
        <v>20</v>
      </c>
      <c r="T31" s="26" t="s">
        <v>20</v>
      </c>
      <c r="U31" s="26">
        <f>U22+7</f>
        <v>45788</v>
      </c>
      <c r="V31" s="26">
        <f>V22+7</f>
        <v>45787</v>
      </c>
      <c r="W31" s="1"/>
    </row>
    <row r="32" spans="1:23" ht="99" customHeight="1" thickBot="1" x14ac:dyDescent="0.5">
      <c r="A32" s="58" t="s">
        <v>72</v>
      </c>
      <c r="B32" s="28" t="str">
        <f>IF(B23="PANCON SUNSHINE","SKY MOON",IF(B23="SKY MOON","PANCON SUNSHINE"))</f>
        <v>PANCON SUNSHINE</v>
      </c>
      <c r="C32" s="145">
        <v>2508</v>
      </c>
      <c r="D32" s="26">
        <f>D23+7</f>
        <v>45780</v>
      </c>
      <c r="E32" s="26" t="s">
        <v>20</v>
      </c>
      <c r="F32" s="26" t="s">
        <v>20</v>
      </c>
      <c r="G32" s="26">
        <f>G23+7</f>
        <v>45783</v>
      </c>
      <c r="H32" s="26" t="s">
        <v>20</v>
      </c>
      <c r="I32" s="26">
        <f>I23+7</f>
        <v>45784</v>
      </c>
      <c r="J32" s="26">
        <f>J23+7</f>
        <v>45785</v>
      </c>
      <c r="K32" s="26" t="s">
        <v>20</v>
      </c>
      <c r="L32" s="26" t="s">
        <v>20</v>
      </c>
      <c r="M32" s="26" t="s">
        <v>20</v>
      </c>
      <c r="N32" s="26">
        <f>N23+7</f>
        <v>45787</v>
      </c>
      <c r="O32" s="26">
        <f>O23+7</f>
        <v>45788</v>
      </c>
      <c r="P32" s="26" t="s">
        <v>20</v>
      </c>
      <c r="Q32" s="26">
        <f>Q23+7</f>
        <v>45788</v>
      </c>
      <c r="R32" s="26" t="s">
        <v>20</v>
      </c>
      <c r="S32" s="26">
        <f>S23+7</f>
        <v>45791</v>
      </c>
      <c r="T32" s="26">
        <f>T23+7</f>
        <v>45790</v>
      </c>
      <c r="U32" s="26" t="s">
        <v>20</v>
      </c>
      <c r="V32" s="26" t="s">
        <v>20</v>
      </c>
    </row>
    <row r="33" spans="1:22" s="1" customFormat="1" ht="99" customHeight="1" thickBot="1" x14ac:dyDescent="0.5">
      <c r="A33" s="148" t="s">
        <v>71</v>
      </c>
      <c r="B33" s="28" t="str">
        <f>B24</f>
        <v>ATLANTIC SOUTH</v>
      </c>
      <c r="C33" s="145">
        <f>C24+1</f>
        <v>2518</v>
      </c>
      <c r="D33" s="175">
        <f>D24+6</f>
        <v>45780</v>
      </c>
      <c r="E33" s="175" t="s">
        <v>253</v>
      </c>
      <c r="F33" s="175" t="s">
        <v>253</v>
      </c>
      <c r="G33" s="175" t="s">
        <v>254</v>
      </c>
      <c r="H33" s="175">
        <f>H24+7</f>
        <v>45783</v>
      </c>
      <c r="I33" s="175" t="s">
        <v>253</v>
      </c>
      <c r="J33" s="175" t="s">
        <v>253</v>
      </c>
      <c r="K33" s="175" t="s">
        <v>253</v>
      </c>
      <c r="L33" s="175" t="s">
        <v>253</v>
      </c>
      <c r="M33" s="175" t="s">
        <v>253</v>
      </c>
      <c r="N33" s="175" t="s">
        <v>253</v>
      </c>
      <c r="O33" s="175">
        <f>O24+5</f>
        <v>45787</v>
      </c>
      <c r="P33" s="175">
        <f>O24+5</f>
        <v>45787</v>
      </c>
      <c r="Q33" s="175" t="s">
        <v>253</v>
      </c>
      <c r="R33" s="175" t="s">
        <v>253</v>
      </c>
      <c r="S33" s="175" t="s">
        <v>253</v>
      </c>
      <c r="T33" s="175" t="s">
        <v>253</v>
      </c>
      <c r="U33" s="175" t="s">
        <v>253</v>
      </c>
      <c r="V33" s="175" t="s">
        <v>253</v>
      </c>
    </row>
    <row r="34" spans="1:22" ht="99" customHeight="1" thickBot="1" x14ac:dyDescent="0.5">
      <c r="A34" s="148" t="s">
        <v>153</v>
      </c>
      <c r="B34" s="28" t="str">
        <f>IF(B25="VOSTOCHNY VOYAGER","OSAKA VOYAGER",IF(B25="OSAKA VOYAGER","VOSTOCHNY VOYAGER"))</f>
        <v>VOSTOCHNY VOYAGER</v>
      </c>
      <c r="C34" s="145">
        <v>2528</v>
      </c>
      <c r="D34" s="26">
        <f>D25+6</f>
        <v>45781</v>
      </c>
      <c r="E34" s="26" t="s">
        <v>24</v>
      </c>
      <c r="F34" s="26" t="s">
        <v>24</v>
      </c>
      <c r="G34" s="50" t="s">
        <v>155</v>
      </c>
      <c r="H34" s="26" t="s">
        <v>24</v>
      </c>
      <c r="I34" s="26">
        <f>I25+7</f>
        <v>45785</v>
      </c>
      <c r="J34" s="26">
        <f>J25+7</f>
        <v>45786</v>
      </c>
      <c r="K34" s="26" t="s">
        <v>24</v>
      </c>
      <c r="L34" s="26" t="s">
        <v>24</v>
      </c>
      <c r="M34" s="26" t="s">
        <v>24</v>
      </c>
      <c r="N34" s="26" t="s">
        <v>24</v>
      </c>
      <c r="O34" s="26">
        <f>O25+7</f>
        <v>45788</v>
      </c>
      <c r="P34" s="26" t="s">
        <v>24</v>
      </c>
      <c r="Q34" s="26" t="s">
        <v>24</v>
      </c>
      <c r="R34" s="26" t="s">
        <v>24</v>
      </c>
      <c r="S34" s="26" t="s">
        <v>24</v>
      </c>
      <c r="T34" s="26" t="s">
        <v>24</v>
      </c>
      <c r="U34" s="26" t="s">
        <v>24</v>
      </c>
      <c r="V34" s="26" t="s">
        <v>24</v>
      </c>
    </row>
    <row r="35" spans="1:22" ht="99" customHeight="1" thickBot="1" x14ac:dyDescent="0.5">
      <c r="A35" s="148" t="s">
        <v>70</v>
      </c>
      <c r="B35" s="28" t="s">
        <v>240</v>
      </c>
      <c r="C35" s="145">
        <v>2517</v>
      </c>
      <c r="D35" s="26">
        <f>D26+7</f>
        <v>45778</v>
      </c>
      <c r="E35" s="26" t="s">
        <v>24</v>
      </c>
      <c r="F35" s="26" t="s">
        <v>24</v>
      </c>
      <c r="G35" s="26" t="s">
        <v>24</v>
      </c>
      <c r="H35" s="26" t="s">
        <v>24</v>
      </c>
      <c r="I35" s="26" t="s">
        <v>24</v>
      </c>
      <c r="J35" s="26">
        <f>J26+7</f>
        <v>45780</v>
      </c>
      <c r="K35" s="26">
        <f>K26+7</f>
        <v>45781</v>
      </c>
      <c r="L35" s="26">
        <f>L26+7</f>
        <v>45782</v>
      </c>
      <c r="M35" s="26">
        <f>M26+7</f>
        <v>45779</v>
      </c>
      <c r="N35" s="26" t="s">
        <v>24</v>
      </c>
      <c r="O35" s="26">
        <f>O26+7</f>
        <v>45783</v>
      </c>
      <c r="P35" s="26" t="s">
        <v>24</v>
      </c>
      <c r="Q35" s="26" t="s">
        <v>24</v>
      </c>
      <c r="R35" s="26" t="s">
        <v>24</v>
      </c>
      <c r="S35" s="26" t="s">
        <v>24</v>
      </c>
      <c r="T35" s="26" t="s">
        <v>24</v>
      </c>
      <c r="U35" s="26" t="s">
        <v>24</v>
      </c>
      <c r="V35" s="26" t="s">
        <v>24</v>
      </c>
    </row>
    <row r="36" spans="1:22" ht="76.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8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8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8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76.8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76.8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76.8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76.8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2.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2.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2.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2.5" customHeight="1" x14ac:dyDescent="0.45"/>
    <row r="59" spans="1:22" ht="22.5" customHeight="1" x14ac:dyDescent="0.45"/>
    <row r="60" spans="1:22" ht="22.5" customHeight="1" x14ac:dyDescent="0.45"/>
    <row r="61" spans="1:22" ht="22.5" customHeight="1" x14ac:dyDescent="0.45"/>
    <row r="62" spans="1:22" ht="22.5" customHeight="1" x14ac:dyDescent="0.45"/>
    <row r="63" spans="1:22" ht="22.5" customHeight="1" x14ac:dyDescent="0.45"/>
    <row r="64" spans="1:22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1048574" spans="2:2" x14ac:dyDescent="0.45">
      <c r="B1048574" s="57">
        <v>24</v>
      </c>
    </row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(VTX3)</vt:lpstr>
      <vt:lpstr>阪神・西日本  </vt:lpstr>
      <vt:lpstr>九州  </vt:lpstr>
      <vt:lpstr>日本海 北海道   </vt:lpstr>
      <vt:lpstr>京浜・東日本!Print_Area</vt:lpstr>
      <vt:lpstr>'京浜・東日本 (VTX3)'!Print_Area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takada</cp:lastModifiedBy>
  <cp:lastPrinted>2025-04-21T00:57:19Z</cp:lastPrinted>
  <dcterms:created xsi:type="dcterms:W3CDTF">2018-11-10T05:01:27Z</dcterms:created>
  <dcterms:modified xsi:type="dcterms:W3CDTF">2025-04-21T00:57:35Z</dcterms:modified>
</cp:coreProperties>
</file>